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urcia\Desktop\014\"/>
    </mc:Choice>
  </mc:AlternateContent>
  <bookViews>
    <workbookView xWindow="0" yWindow="0" windowWidth="28800" windowHeight="12435" tabRatio="633" firstSheet="1" activeTab="1"/>
  </bookViews>
  <sheets>
    <sheet name="RESUMEN INTERVENTORIA" sheetId="6" state="hidden" r:id="rId1"/>
    <sheet name="Hoja1" sheetId="26" r:id="rId2"/>
    <sheet name="AULAS MODULARES (2)" sheetId="22" state="hidden" r:id="rId3"/>
    <sheet name="AULAS MODULARES (3)" sheetId="23" state="hidden" r:id="rId4"/>
    <sheet name="Hoja3" sheetId="24" state="hidden" r:id="rId5"/>
  </sheets>
  <externalReferences>
    <externalReference r:id="rId6"/>
    <externalReference r:id="rId7"/>
    <externalReference r:id="rId8"/>
  </externalReferences>
  <definedNames>
    <definedName name="_xlnm.Print_Area" localSheetId="2">'AULAS MODULARES (2)'!$B$2:$I$107</definedName>
    <definedName name="_xlnm.Print_Area" localSheetId="3">'AULAS MODULARES (3)'!$B$2:$I$103</definedName>
    <definedName name="ATenerEnCuenta">'[1]IMPUESTOS Y VR TOTAL'!$B$66:$E$83</definedName>
    <definedName name="Calidad">'[1]PERSONAL Y OTROS'!$P$53</definedName>
    <definedName name="Campamento">'[1]PERSONAL Y OTROS'!$P$100</definedName>
    <definedName name="cc">[2]PERSONAL!$D$8</definedName>
    <definedName name="CdadCalidad">'[1]PERSONAL Y OTROS'!$B$54:$B$62</definedName>
    <definedName name="CdadCalidades">'[1]PERSONAL Y OTROS'!$C$53</definedName>
    <definedName name="CdadNoFactura">'[1]PERSONAL Y OTROS'!$B$47:$B$51</definedName>
    <definedName name="CdadNoFacturables">'[1]PERSONAL Y OTROS'!$C$46</definedName>
    <definedName name="CdadProfesionales">'[1]PERSONAL Y OTROS'!$C$13</definedName>
    <definedName name="CdadTecnicos">'[1]PERSONAL Y OTROS'!$C$34</definedName>
    <definedName name="CostoDirecto">'[1]PERSONAL Y OTROS'!$O$9</definedName>
    <definedName name="CostoDirectoObra">'[1]COSTEO TOTAL OBRA'!$D$7</definedName>
    <definedName name="CotizacionARP">'[1]INFORMACION DEL FP'!$G$8:$J$12</definedName>
    <definedName name="DestinoConsultoria">'[1]IMPUESTOS Y VR TOTAL'!$F$52</definedName>
    <definedName name="DestinoObra">'[1]IMPUESTOS Y VR TOTAL'!$D$10</definedName>
    <definedName name="DuracionMeses">'[1]PERSONAL Y OTROS'!$D$10</definedName>
    <definedName name="DuracionSemanas">'[1]PERSONAL Y OTROS'!$B$10</definedName>
    <definedName name="Ensayos">'[1]PERSONAL Y OTROS'!$P$95</definedName>
    <definedName name="Equipo">'[1]PERSONAL Y OTROS'!$P$74</definedName>
    <definedName name="Equipos">'[1]PERSONAL Y OTROS'!$P$74</definedName>
    <definedName name="FactorMultFinal">[1]FM!$E$57</definedName>
    <definedName name="FactorMultiplicaCalculado">[1]FM!$D$45</definedName>
    <definedName name="GastosViajes" localSheetId="2">'[1]PERSONAL Y OTROS'!#REF!</definedName>
    <definedName name="GastosViajes" localSheetId="3">'[1]PERSONAL Y OTROS'!#REF!</definedName>
    <definedName name="GastosViajes">'[1]PERSONAL Y OTROS'!#REF!</definedName>
    <definedName name="HonoraProfesionales">'[1]INFORMACION DEL FP'!$D$25</definedName>
    <definedName name="HonoraTecnicos">'[1]INFORMACION DEL FP'!$D$27</definedName>
    <definedName name="ImpPolizasConsultoria">'[1]IMPUESTOS Y VR TOTAL'!$E$39:$E$49</definedName>
    <definedName name="ImpPolizasObra">'[1]IMPUESTOS Y VR TOTAL'!$E$11:$E$24</definedName>
    <definedName name="IVAConsultoria">'[1]IMPUESTOS Y VR TOTAL'!$E$41</definedName>
    <definedName name="IVASobreUtilidad">'[1]IMPUESTOS Y VR TOTAL'!$E$15</definedName>
    <definedName name="NoFacturable">'[1]PERSONAL Y OTROS'!$P$46</definedName>
    <definedName name="Oficina">'[1]PERSONAL Y OTROS'!$P$64</definedName>
    <definedName name="OrigenConsultoria">'[1]IMPUESTOS Y VR TOTAL'!$F$51</definedName>
    <definedName name="OrigenObra">'[1]IMPUESTOS Y VR TOTAL'!$F$27</definedName>
    <definedName name="P1_12_10" localSheetId="2">#REF!</definedName>
    <definedName name="P1_12_10" localSheetId="3">#REF!</definedName>
    <definedName name="P1_12_10">#REF!</definedName>
    <definedName name="PersonalProfesional" localSheetId="2">'[1]PERSONAL Y OTROS'!#REF!</definedName>
    <definedName name="PersonalProfesional" localSheetId="3">'[1]PERSONAL Y OTROS'!#REF!</definedName>
    <definedName name="PersonalProfesional">'[1]PERSONAL Y OTROS'!#REF!</definedName>
    <definedName name="PersonalTecnico" localSheetId="2">'[1]PERSONAL Y OTROS'!#REF!</definedName>
    <definedName name="PersonalTecnico" localSheetId="3">'[1]PERSONAL Y OTROS'!#REF!</definedName>
    <definedName name="PersonalTecnico">'[1]PERSONAL Y OTROS'!#REF!</definedName>
    <definedName name="PlazoEnMeses">'[1]PERSONAL Y OTROS'!$D$10</definedName>
    <definedName name="PorcentajeUtilidad">'[1]COSTEO TOTAL OBRA'!$B$29</definedName>
    <definedName name="PrestacionesSeguridadOtros">[1]FM!$E$8:$E$22</definedName>
    <definedName name="Profesional">'[1]PERSONAL Y OTROS'!$P$12</definedName>
    <definedName name="TarifaMT" localSheetId="2">#REF!</definedName>
    <definedName name="TarifaMT" localSheetId="3">#REF!</definedName>
    <definedName name="TarifaMT">#REF!</definedName>
    <definedName name="Tecnico">'[1]PERSONAL Y OTROS'!$P$34</definedName>
    <definedName name="TipoCosteo">'[1]PERSONAL Y OTROS'!$D$8</definedName>
    <definedName name="TipoCosteoNivelRiesgo">'[1]INFORMACION DEL FP'!$L$8:$M$12</definedName>
    <definedName name="TiposCampamentos">'[1]PERSONAL Y OTROS'!$A$126:$A$139</definedName>
    <definedName name="TiposEnsayos" localSheetId="2">'[1]PERSONAL Y OTROS'!#REF!</definedName>
    <definedName name="TiposEnsayos" localSheetId="3">'[1]PERSONAL Y OTROS'!#REF!</definedName>
    <definedName name="TiposEnsayos">'[1]PERSONAL Y OTROS'!#REF!</definedName>
    <definedName name="TiposEquipos" localSheetId="2">'[1]PERSONAL Y OTROS'!#REF!</definedName>
    <definedName name="TiposEquipos" localSheetId="3">'[1]PERSONAL Y OTROS'!#REF!</definedName>
    <definedName name="TiposEquipos">'[1]PERSONAL Y OTROS'!#REF!</definedName>
    <definedName name="TiposOficina" localSheetId="2">'[1]PERSONAL Y OTROS'!#REF!</definedName>
    <definedName name="TiposOficina" localSheetId="3">'[1]PERSONAL Y OTROS'!#REF!</definedName>
    <definedName name="TiposOficina">'[1]PERSONAL Y OTROS'!#REF!</definedName>
    <definedName name="TiposPersonalProfesional" localSheetId="2">'[1]PERSONAL Y OTROS'!#REF!</definedName>
    <definedName name="TiposPersonalProfesional" localSheetId="3">'[1]PERSONAL Y OTROS'!#REF!</definedName>
    <definedName name="TiposPersonalProfesional">'[1]PERSONAL Y OTROS'!#REF!</definedName>
    <definedName name="TiposPersonalTecnico" localSheetId="2">'[1]PERSONAL Y OTROS'!#REF!</definedName>
    <definedName name="TiposPersonalTecnico" localSheetId="3">'[1]PERSONAL Y OTROS'!#REF!</definedName>
    <definedName name="TiposPersonalTecnico">'[1]PERSONAL Y OTROS'!#REF!</definedName>
    <definedName name="TotalCalidad">'[1]PERSONAL Y OTROS'!$O$54:$O$62</definedName>
    <definedName name="TotalCam">'[1]PERSONAL Y OTROS'!$O$101:$O$111</definedName>
    <definedName name="TotalContratoConIva">'[1]COSTEO TOTAL OBRA'!$D$35</definedName>
    <definedName name="TotalContratoSinIVA">'[1]COSTEO TOTAL OBRA'!$D$33</definedName>
    <definedName name="TotalEns">'[1]PERSONAL Y OTROS'!$O$96:$O$98</definedName>
    <definedName name="TotalEqu">'[1]PERSONAL Y OTROS'!$O$75:$O$81</definedName>
    <definedName name="TotalImpuestosObra">'[1]IMPUESTOS Y VR TOTAL'!$F$10</definedName>
    <definedName name="TotalOfi">'[1]PERSONAL Y OTROS'!$O$65:$O$72</definedName>
    <definedName name="TotalPaginaPersonal">'[1]PERSONAL Y OTROS'!$O$10</definedName>
    <definedName name="TotalPro">'[1]PERSONAL Y OTROS'!$O$14:$O$32</definedName>
    <definedName name="TotalTec">'[1]PERSONAL Y OTROS'!$O$35:$O$44</definedName>
    <definedName name="TotalTram">'[1]PERSONAL Y OTROS'!$O$84:$O$86</definedName>
    <definedName name="TotalVia">'[1]PERSONAL Y OTROS'!$O$89:$O$93</definedName>
    <definedName name="Tramite">'[1]PERSONAL Y OTROS'!$P$83</definedName>
    <definedName name="UtilidadObra">'[1]IMPUESTOS Y VR TOTAL'!$F$7</definedName>
    <definedName name="ValorTotConsultoria">[1]FM!$E$62</definedName>
    <definedName name="Viajes">'[1]PERSONAL Y OTROS'!$P$88</definedName>
    <definedName name="XMesPersonalPromedio">[1]FM!$E$8</definedName>
    <definedName name="XMesProfesionales">'[1]PERSONAL Y OTROS'!$I$33</definedName>
    <definedName name="XMesTecnicos">'[1]PERSONAL Y OTROS'!$I$45</definedName>
    <definedName name="xx">[3]PERSONAL!$D$10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26" l="1"/>
  <c r="H35" i="26"/>
  <c r="H36" i="26"/>
  <c r="H37" i="26"/>
  <c r="H38" i="26"/>
  <c r="H39" i="26"/>
  <c r="H33" i="26"/>
  <c r="H11" i="26" l="1"/>
  <c r="G13" i="26" l="1"/>
  <c r="H13" i="26" s="1"/>
  <c r="G14" i="26"/>
  <c r="H14" i="26" s="1"/>
  <c r="G15" i="26"/>
  <c r="H15" i="26" s="1"/>
  <c r="G16" i="26"/>
  <c r="H16" i="26" s="1"/>
  <c r="G17" i="26"/>
  <c r="H17" i="26" s="1"/>
  <c r="G18" i="26"/>
  <c r="H18" i="26" s="1"/>
  <c r="G19" i="26"/>
  <c r="H19" i="26" s="1"/>
  <c r="G20" i="26"/>
  <c r="H20" i="26" s="1"/>
  <c r="G23" i="26"/>
  <c r="H23" i="26" s="1"/>
  <c r="G25" i="26"/>
  <c r="H25" i="26" s="1"/>
  <c r="G28" i="26"/>
  <c r="H28" i="26" s="1"/>
  <c r="G24" i="26"/>
  <c r="H24" i="26" s="1"/>
  <c r="G29" i="26"/>
  <c r="H29" i="26" s="1"/>
  <c r="G27" i="26"/>
  <c r="H27" i="26" s="1"/>
  <c r="G26" i="26"/>
  <c r="H26" i="26" s="1"/>
  <c r="G22" i="26"/>
  <c r="H22" i="26" s="1"/>
  <c r="G30" i="26"/>
  <c r="H30" i="26" s="1"/>
  <c r="G12" i="26"/>
  <c r="H12" i="26" s="1"/>
  <c r="H5" i="24" l="1"/>
  <c r="I111" i="23"/>
  <c r="I101" i="23"/>
  <c r="I99" i="23"/>
  <c r="I93" i="23"/>
  <c r="F92" i="23"/>
  <c r="I92" i="23" s="1"/>
  <c r="I91" i="23"/>
  <c r="I90" i="23"/>
  <c r="I89" i="23"/>
  <c r="I88" i="23"/>
  <c r="I87" i="23"/>
  <c r="I86" i="23"/>
  <c r="I85" i="23"/>
  <c r="I84" i="23"/>
  <c r="I83" i="23"/>
  <c r="I82" i="23"/>
  <c r="F81" i="23"/>
  <c r="I81" i="23" s="1"/>
  <c r="I80" i="23"/>
  <c r="I79" i="23"/>
  <c r="I78" i="23"/>
  <c r="I77" i="23"/>
  <c r="I76" i="23"/>
  <c r="I75" i="23"/>
  <c r="F65" i="23"/>
  <c r="F64" i="23"/>
  <c r="I59" i="23"/>
  <c r="I58" i="23"/>
  <c r="F55" i="23"/>
  <c r="I45" i="23"/>
  <c r="I40" i="23"/>
  <c r="I39" i="23"/>
  <c r="F34" i="23"/>
  <c r="F33" i="23"/>
  <c r="F31" i="23"/>
  <c r="F30" i="23"/>
  <c r="F29" i="23"/>
  <c r="F28" i="23"/>
  <c r="F27" i="23"/>
  <c r="F26" i="23"/>
  <c r="F25" i="23"/>
  <c r="F24" i="23"/>
  <c r="F23" i="23"/>
  <c r="F15" i="23"/>
  <c r="F14" i="23"/>
  <c r="F11" i="23"/>
  <c r="I70" i="23" s="1"/>
  <c r="F10" i="23"/>
  <c r="I105" i="22"/>
  <c r="I103" i="22"/>
  <c r="I97" i="22"/>
  <c r="F96" i="22"/>
  <c r="I96" i="22" s="1"/>
  <c r="I95" i="22"/>
  <c r="I94" i="22"/>
  <c r="I93" i="22"/>
  <c r="I92" i="22"/>
  <c r="I91" i="22"/>
  <c r="I90" i="22"/>
  <c r="I89" i="22"/>
  <c r="I88" i="22"/>
  <c r="I87" i="22"/>
  <c r="I86" i="22"/>
  <c r="F85" i="22"/>
  <c r="I85" i="22" s="1"/>
  <c r="I84" i="22"/>
  <c r="I83" i="22"/>
  <c r="I82" i="22"/>
  <c r="I81" i="22"/>
  <c r="I80" i="22"/>
  <c r="I79" i="22"/>
  <c r="F65" i="22"/>
  <c r="F64" i="22"/>
  <c r="I59" i="22"/>
  <c r="I58" i="22"/>
  <c r="F55" i="22"/>
  <c r="I45" i="22"/>
  <c r="I40" i="22"/>
  <c r="I39" i="22"/>
  <c r="F34" i="22"/>
  <c r="F33" i="22"/>
  <c r="F31" i="22"/>
  <c r="F30" i="22"/>
  <c r="F29" i="22"/>
  <c r="F28" i="22"/>
  <c r="F27" i="22"/>
  <c r="F26" i="22"/>
  <c r="F25" i="22"/>
  <c r="F24" i="22"/>
  <c r="F23" i="22"/>
  <c r="F15" i="22"/>
  <c r="F14" i="22"/>
  <c r="F11" i="22"/>
  <c r="I68" i="22" s="1"/>
  <c r="F10" i="22"/>
  <c r="I61" i="23" l="1"/>
  <c r="I64" i="23"/>
  <c r="I48" i="23"/>
  <c r="I67" i="23"/>
  <c r="G7" i="23"/>
  <c r="G9" i="23" s="1"/>
  <c r="I42" i="23"/>
  <c r="I52" i="23"/>
  <c r="I95" i="23"/>
  <c r="I49" i="23"/>
  <c r="I53" i="23"/>
  <c r="I68" i="23"/>
  <c r="I50" i="23"/>
  <c r="I65" i="23"/>
  <c r="I69" i="23"/>
  <c r="I51" i="23"/>
  <c r="I66" i="23"/>
  <c r="G7" i="22"/>
  <c r="G8" i="22" s="1"/>
  <c r="I42" i="22"/>
  <c r="I61" i="22"/>
  <c r="I99" i="22"/>
  <c r="I50" i="22"/>
  <c r="I65" i="22"/>
  <c r="I69" i="22"/>
  <c r="I51" i="22"/>
  <c r="I66" i="22"/>
  <c r="I70" i="22"/>
  <c r="I48" i="22"/>
  <c r="I52" i="22"/>
  <c r="I64" i="22"/>
  <c r="I67" i="22"/>
  <c r="I49" i="22"/>
  <c r="I53" i="22"/>
  <c r="G8" i="23" l="1"/>
  <c r="I72" i="23"/>
  <c r="I55" i="23"/>
  <c r="G9" i="22"/>
  <c r="I72" i="22"/>
  <c r="I55" i="22"/>
  <c r="E33" i="23" l="1"/>
  <c r="I33" i="23" s="1"/>
  <c r="E33" i="22"/>
  <c r="I33" i="22" s="1"/>
  <c r="E32" i="22"/>
  <c r="I32" i="22" s="1"/>
  <c r="E28" i="22"/>
  <c r="I28" i="22" s="1"/>
  <c r="E32" i="23"/>
  <c r="I32" i="23" s="1"/>
  <c r="E30" i="23"/>
  <c r="I30" i="23" s="1"/>
  <c r="E28" i="23"/>
  <c r="I28" i="23" s="1"/>
  <c r="E30" i="22"/>
  <c r="I30" i="22" s="1"/>
  <c r="E34" i="23"/>
  <c r="I34" i="23" s="1"/>
  <c r="E31" i="23"/>
  <c r="I31" i="23" s="1"/>
  <c r="E29" i="23"/>
  <c r="I29" i="23" s="1"/>
  <c r="E31" i="22"/>
  <c r="I31" i="22" s="1"/>
  <c r="E29" i="22"/>
  <c r="I29" i="22" s="1"/>
  <c r="E34" i="22"/>
  <c r="I34" i="22" s="1"/>
  <c r="C15" i="6" l="1"/>
  <c r="C12" i="6" l="1"/>
  <c r="C18" i="6" s="1"/>
  <c r="C20" i="6" s="1"/>
  <c r="E22" i="22" l="1"/>
  <c r="I22" i="22" s="1"/>
  <c r="E23" i="22"/>
  <c r="I23" i="22" s="1"/>
  <c r="E24" i="22"/>
  <c r="I24" i="22" s="1"/>
  <c r="E25" i="22"/>
  <c r="I25" i="22" s="1"/>
  <c r="E26" i="22"/>
  <c r="I26" i="22" s="1"/>
  <c r="E27" i="22"/>
  <c r="I27" i="22" s="1"/>
  <c r="E22" i="23"/>
  <c r="I22" i="23" s="1"/>
  <c r="E23" i="23"/>
  <c r="I23" i="23" s="1"/>
  <c r="E24" i="23"/>
  <c r="I24" i="23" s="1"/>
  <c r="E25" i="23"/>
  <c r="I25" i="23" s="1"/>
  <c r="E26" i="23"/>
  <c r="I26" i="23" s="1"/>
  <c r="E27" i="23"/>
  <c r="I27" i="23" s="1"/>
  <c r="I36" i="23" l="1"/>
  <c r="J97" i="23" s="1"/>
  <c r="F97" i="23" s="1"/>
  <c r="I36" i="22"/>
  <c r="J101" i="22" s="1"/>
  <c r="F101" i="22" s="1"/>
  <c r="F107" i="22" l="1"/>
  <c r="I107" i="22" s="1"/>
  <c r="F13" i="22"/>
  <c r="F16" i="22" s="1"/>
  <c r="I101" i="22"/>
  <c r="F103" i="23"/>
  <c r="I103" i="23" s="1"/>
  <c r="F13" i="23"/>
  <c r="F16" i="23" s="1"/>
  <c r="I97" i="23"/>
</calcChain>
</file>

<file path=xl/comments1.xml><?xml version="1.0" encoding="utf-8"?>
<comments xmlns="http://schemas.openxmlformats.org/spreadsheetml/2006/main">
  <authors>
    <author>mroncancio</author>
  </authors>
  <commentList>
    <comment ref="B24" authorId="0" shapeId="0">
      <text>
        <r>
          <rPr>
            <b/>
            <sz val="8"/>
            <color indexed="81"/>
            <rFont val="Tahoma"/>
            <family val="2"/>
          </rPr>
          <t>NOMBRE DEL PROPONENTE</t>
        </r>
      </text>
    </comment>
  </commentList>
</comments>
</file>

<file path=xl/sharedStrings.xml><?xml version="1.0" encoding="utf-8"?>
<sst xmlns="http://schemas.openxmlformats.org/spreadsheetml/2006/main" count="344" uniqueCount="193">
  <si>
    <t>DESCRIPCION</t>
  </si>
  <si>
    <t>CANTIDAD</t>
  </si>
  <si>
    <t>DEDICACION</t>
  </si>
  <si>
    <t>VALOR</t>
  </si>
  <si>
    <t>TOTAL PERSONAL ADMINISTRACION DE OBRA</t>
  </si>
  <si>
    <t>SERVICIOS PUBLICOS</t>
  </si>
  <si>
    <t>TOTAL COSTOS  SERVICIOS PUBLICOS</t>
  </si>
  <si>
    <t>LEGALIZACION DEL CONTRATO</t>
  </si>
  <si>
    <t>PUBLICACION (S/TABLA)</t>
  </si>
  <si>
    <t>TOTAL COSTO LEGALIZACION CONTRATO</t>
  </si>
  <si>
    <t>POLIZAS</t>
  </si>
  <si>
    <t xml:space="preserve">CUMPLIMIENTO </t>
  </si>
  <si>
    <t>AMPARO DE SALARIOS Y PREST. SOCIALES</t>
  </si>
  <si>
    <t xml:space="preserve">AMPARO DE ANTICIPO </t>
  </si>
  <si>
    <t>ESTABILIDAD DE OBRA</t>
  </si>
  <si>
    <t>TODO RIESGO CONSTRUCTOR</t>
  </si>
  <si>
    <t>TOTAL COSTO  POLIZAS</t>
  </si>
  <si>
    <t>DOTACION CAMPAMENTO E INSTALACIONES PROVISIONALES</t>
  </si>
  <si>
    <t>COMPUTADOR - IMPRESORA</t>
  </si>
  <si>
    <t>MUEBLES</t>
  </si>
  <si>
    <t>TOTAL  DOTACION  CAMPAMENTO</t>
  </si>
  <si>
    <t>COSTOS DE IMPUESTOS</t>
  </si>
  <si>
    <t>I.C.A: Vr. Total del contrato (0,69%)</t>
  </si>
  <si>
    <t>TRANSACCIONES FINANCIERAS (4x1000)</t>
  </si>
  <si>
    <t>UNIVERSIDAD DISTRITAL  (1%)</t>
  </si>
  <si>
    <t>PROCULTURA (FONDO TERCEROS) (0,5%)</t>
  </si>
  <si>
    <t>RETEFUENTE POR OBRA (1%)</t>
  </si>
  <si>
    <t>TOTAL COSTOS DE IMPUESTOS</t>
  </si>
  <si>
    <t>GASTOS GENERALES</t>
  </si>
  <si>
    <t>TOMA DE MUESTRAS Y ENSAYOS DE LABORATORIO</t>
  </si>
  <si>
    <t>PAPELERIA OFICINA y TRAMITES</t>
  </si>
  <si>
    <t>MANUAL DE MANTENIMIENTO</t>
  </si>
  <si>
    <t>SECUENCIA FOTOGRAFICA</t>
  </si>
  <si>
    <t>ENTREGAS MEDIO MAGNETICO</t>
  </si>
  <si>
    <t>VALLA INFORMATIVA  3x6</t>
  </si>
  <si>
    <t>OFICINA DE ATENCION A LA COMUNIDAD</t>
  </si>
  <si>
    <t>TOTAL COSTOS GASTOS GENERALES</t>
  </si>
  <si>
    <t>TOTAL ADMINISTRACION</t>
  </si>
  <si>
    <t>ALCALDÍA MAYOR DE BOGOTÁ D.C.</t>
  </si>
  <si>
    <t>SECRETARÍA DE EDUCACIÓN</t>
  </si>
  <si>
    <t>DICRECCIÓN DE CONSTRUCCIÓN Y CONSERVACIÓN
DE ESTABLECIMIENTOS EDUCATIVOS</t>
  </si>
  <si>
    <t>DATOS DEL PROYECTO</t>
  </si>
  <si>
    <t>VALOR TOTAL DE LAS OBRAS</t>
  </si>
  <si>
    <t>SECRETARIA DE EDUCACION DISTRITAL  
DIRECCION DE CONSTRUCCION Y CONSERVACION 
DE ESTABLECIMIENTOS EDUCATIVOS</t>
  </si>
  <si>
    <t>RESPONSABILIDAD  EXTRACONTRACTUAL</t>
  </si>
  <si>
    <r>
      <t xml:space="preserve">CONCURSO DE MÉRITOS No. </t>
    </r>
    <r>
      <rPr>
        <b/>
        <sz val="9"/>
        <color indexed="12"/>
        <rFont val="Arial"/>
        <family val="2"/>
      </rPr>
      <t>SED-CM-DCCEE-XXX-2012</t>
    </r>
  </si>
  <si>
    <t>ANEXO No. 9</t>
  </si>
  <si>
    <t>COSTOS DE LA INTERVENTORÍA</t>
  </si>
  <si>
    <t>SUBTOTAL A</t>
  </si>
  <si>
    <t>INCLUYE COSTOS DEL RECURSO HUMANO BÁSICO, SERVICIOS, EQUIPOS E INSUMOS ADMINISTRATIVOS REQUERIDOS PARA LA NORMAL EJECUCIÓN DEL CONTRATO Y LA UTILIDAD RAZONABLE DEL CONTRATISTA</t>
  </si>
  <si>
    <t>SUBTOTAL B</t>
  </si>
  <si>
    <t>INCLUYE COSTOS DE LAS  PÓLIZAS, COSTOS DE LEGALIZACION DEL CONTRATO E IMPUESTOS.</t>
  </si>
  <si>
    <t>SUBTOTAL C</t>
  </si>
  <si>
    <t>INCLUYE EL COSTO DEL IMPUESTO A LAS VENTAS 16% (BASE GRAVADA = A + B)</t>
  </si>
  <si>
    <t>VALOR TOTAL DE LA INTERVENTORÍA  (A + B + C )</t>
  </si>
  <si>
    <t xml:space="preserve">FIRMA REPRESENTANTE LEGAL DEL PROPONENTE: </t>
  </si>
  <si>
    <t>NO VA DESDE JUNIO/12</t>
  </si>
  <si>
    <t>Costo A.I.U.</t>
  </si>
  <si>
    <t>Plazo Obra (MESES)</t>
  </si>
  <si>
    <t>TRANSPORTE</t>
  </si>
  <si>
    <t>COSTO MENSUAL DE SERVICIOS PUBLICOS OBRA</t>
  </si>
  <si>
    <t>VALOR MES</t>
  </si>
  <si>
    <t>% APROXIMADO</t>
  </si>
  <si>
    <t xml:space="preserve">VALOR TOTAL </t>
  </si>
  <si>
    <t>FACTOR 
PRESTACIONAL</t>
  </si>
  <si>
    <t>SALARIO 
MENSUAL</t>
  </si>
  <si>
    <t>LABORATORIO (Equipo Completo) -</t>
  </si>
  <si>
    <t>EQUIPO COMPLETO DE Batimetría, Hidrometría o  Sedimentometría</t>
  </si>
  <si>
    <t>PROFESIONAL</t>
  </si>
  <si>
    <t>T0007</t>
  </si>
  <si>
    <t>T0008</t>
  </si>
  <si>
    <t>T0009</t>
  </si>
  <si>
    <t xml:space="preserve">TECNÓLOGO EN ÁREAS DE INGENIERÍA  </t>
  </si>
  <si>
    <t xml:space="preserve">AUXILIAR DE INGENIERÍA  </t>
  </si>
  <si>
    <t xml:space="preserve">INSPECTOR 1  </t>
  </si>
  <si>
    <t xml:space="preserve">TOPOGRAFO AUXILIAR  </t>
  </si>
  <si>
    <t>T0023</t>
  </si>
  <si>
    <t xml:space="preserve">CADENERO 1  </t>
  </si>
  <si>
    <t>T0026</t>
  </si>
  <si>
    <t>T0028</t>
  </si>
  <si>
    <t>T0032</t>
  </si>
  <si>
    <t>T0035</t>
  </si>
  <si>
    <t>DISCRIMINACION DEL A.I.U.</t>
  </si>
  <si>
    <t>CONTRIBUCIÓN  LEY 1106 DE 2006 - LEY 1738 DE 2014 (5%) - (IMPUESTO DE GUERRA)</t>
  </si>
  <si>
    <t>DIRECTOR DE OBRA</t>
  </si>
  <si>
    <t>RESIDENTE</t>
  </si>
  <si>
    <t xml:space="preserve">ASESOR REDES ELECTRICAS </t>
  </si>
  <si>
    <t xml:space="preserve">VIGILANCIA CONTRATO EXTERNO </t>
  </si>
  <si>
    <t>ASESOR EN REDES HIDROSANITARIAS, GAS Y RED CONTRA INCENDIOS</t>
  </si>
  <si>
    <t>UTILIDAD ESTIMADA</t>
  </si>
  <si>
    <t>SEÑALIZACION MANEJO TRAFICO, SEGURIDAD INDUSTRIAL Y SALUD OCUPACIONAL</t>
  </si>
  <si>
    <t>PLAZO DE EJECUCIÓN DE LAS OBRAS (MESES)</t>
  </si>
  <si>
    <t xml:space="preserve">COMISION DE TOPOGRAFIA (Topógrafo + Cadenero 1 + Cadenero 2) </t>
  </si>
  <si>
    <t>ASESOR DE SEGURIDAD INDUSTRIAL Y SALUD OCUPACIONAL</t>
  </si>
  <si>
    <t>ALMACENISTA</t>
  </si>
  <si>
    <t>MENSAJERO</t>
  </si>
  <si>
    <t>VALOR TOTAL A.I.U.</t>
  </si>
  <si>
    <t>PLANOS PARA EL CONSTRUCTOR</t>
  </si>
  <si>
    <t>INFORMES DE GESTION SOCIAL</t>
  </si>
  <si>
    <t>INFORMES DE MANEJO AMBIENTAL</t>
  </si>
  <si>
    <t>MANEJO DE TRAFICO VÍAS ALEDAÑAS</t>
  </si>
  <si>
    <t>TELEFONIA CELULAR</t>
  </si>
  <si>
    <t>IMPREVISTOS</t>
  </si>
  <si>
    <t>VALOR PROMEDIO ESTIMADO DE FACTURACION MENSUAL</t>
  </si>
  <si>
    <t>EQUIPO DE TOPOGRAFIA</t>
  </si>
  <si>
    <t>SED-LP-DCCEE-XXX-2017</t>
  </si>
  <si>
    <t>LEVANTAMIENTO Y DIBUJO DE PLANOS RECORD</t>
  </si>
  <si>
    <t>PLOTEO ORIGINAL Y RIBETE</t>
  </si>
  <si>
    <t>VIGENCIA 2018</t>
  </si>
  <si>
    <t>MESES</t>
  </si>
  <si>
    <t>VIGENCIA 2017</t>
  </si>
  <si>
    <t>INVENTARIO FORESTAL Y ESTUDIO AVIFAUNA</t>
  </si>
  <si>
    <t>TRAMITES AUTORIZACIONES DE TRATAMIENTOS SILVICULTURALES ANTE SDA</t>
  </si>
  <si>
    <t>TRÁMITES DE PRÓRROGA DE LICENCIA Y REVALIDACIÓN DE LICENCIA - NO INCLUYE EXPENSAS</t>
  </si>
  <si>
    <t>ANTICIPO</t>
  </si>
  <si>
    <t>PROFESIONAL COSTOS Y PRESUPUESTOS</t>
  </si>
  <si>
    <t>PERSONAL CALIFICADO PARA ATENCIÓN A LA COMUNIDAD</t>
  </si>
  <si>
    <t>MAESTRO DE OBRA</t>
  </si>
  <si>
    <t>EJECUCIÓN DE LAS OBRAS Y MONTAJE DE AULAS PROVISIONALES MODULARES PARA EL COLEGIO LA CONCEPCIÓN, UBICADO EN LA LOCALIDAD 7ª BOSA DEL DISTRITO CAPITAL, IDENTIFICADO CON EL CPF 757, DE ACUERDO CON LOS PLANOS Y ESPECIFICACIONES ENTREGADOS POR LA SECRETARÍA DE EDUCACIÓN DISTRITAL.</t>
  </si>
  <si>
    <t>VALOR TOTAL ESTIMADO=</t>
  </si>
  <si>
    <t>COSTO DIRECTO APROX.=</t>
  </si>
  <si>
    <t>ADMINISTRACIÓN (%)</t>
  </si>
  <si>
    <t>IMPREVISTO (%)</t>
  </si>
  <si>
    <t>UTILIDAD (%)</t>
  </si>
  <si>
    <t>PORCENTAJE A.I.U.</t>
  </si>
  <si>
    <t>ASESOR ESTRUCTURAL</t>
  </si>
  <si>
    <t>PRO ANCIANO  (2,0%)</t>
  </si>
  <si>
    <t>PERSONAL DE ADMINISTRACION EN OBRA</t>
  </si>
  <si>
    <t>TRÁMITES DE PRÓRROGA DE LICENCIA Y REVALIDACIÓN DE LICENCIA
 - NO INCLUYE EXPENSAS</t>
  </si>
  <si>
    <t>MOBILIARIO DE OFICINA Y CAMPAMENTO</t>
  </si>
  <si>
    <t>GASTOS GENERALES DE OPERACIÓN</t>
  </si>
  <si>
    <r>
      <t xml:space="preserve">SECRETARIA DE EDUCACION DISTRITAL  
</t>
    </r>
    <r>
      <rPr>
        <b/>
        <sz val="12"/>
        <rFont val="Arial"/>
        <family val="2"/>
      </rPr>
      <t>DIRECCION DE CONSTRUCCION Y CONSERVACION 
DE ESTABLECIMIENTOS EDUCATIVOS</t>
    </r>
  </si>
  <si>
    <t>PLAZO</t>
  </si>
  <si>
    <t xml:space="preserve">PROFESIONAL ESPECIALIZADO </t>
  </si>
  <si>
    <t xml:space="preserve">INSPECTOR 2 </t>
  </si>
  <si>
    <t xml:space="preserve">DIBUJANTE 1 </t>
  </si>
  <si>
    <t>TOPÓGRAFO</t>
  </si>
  <si>
    <t>P7&lt;02</t>
  </si>
  <si>
    <t>DIRECTOR</t>
  </si>
  <si>
    <t xml:space="preserve">• Coordinador de interventoría
• Director de interventoría
• Director de Interventoría de Obra
</t>
  </si>
  <si>
    <t>TÉCNICO</t>
  </si>
  <si>
    <t xml:space="preserve">• Inspectores de Interventoría
• Técnicos de apoyo
</t>
  </si>
  <si>
    <t>CARGO A DESEMPEÑAR</t>
  </si>
  <si>
    <t>PERFIL</t>
  </si>
  <si>
    <t>PROFESIONAL / TÉCNICO</t>
  </si>
  <si>
    <t>VALOR PARCIAL
($)</t>
  </si>
  <si>
    <t>FACTOR 
MULTIPLICADOR</t>
  </si>
  <si>
    <t>EQUIPO DE TOPOGRAFÍA</t>
  </si>
  <si>
    <t>T001</t>
  </si>
  <si>
    <t>T002</t>
  </si>
  <si>
    <t xml:space="preserve">DISTANCIOMETRO  (Incluyendo tránsito y Estación Total) </t>
  </si>
  <si>
    <t>T003</t>
  </si>
  <si>
    <t>T005</t>
  </si>
  <si>
    <t>T006</t>
  </si>
  <si>
    <t>COSTO DIARIO</t>
  </si>
  <si>
    <t>COSTO MENSUAL</t>
  </si>
  <si>
    <t>CATEGORÍA</t>
  </si>
  <si>
    <t>DESCRIPCIÓN</t>
  </si>
  <si>
    <t>T007</t>
  </si>
  <si>
    <t>T008</t>
  </si>
  <si>
    <t>CAMPERO, PICK - UP, CAMIONETA, CAMIÓN O SIMILAR 1300 - 2000</t>
  </si>
  <si>
    <t>CAMPERO, PICK - UP, CAMIONETA, CAMIÓN O SIMILAR &gt; 2000</t>
  </si>
  <si>
    <t>VEHÍCULOS CON CAPACIDAD DE CARGA DE 3 TON O MAS N.A</t>
  </si>
  <si>
    <t>EQUIPOS</t>
  </si>
  <si>
    <t>P1 10-07</t>
  </si>
  <si>
    <t>P2 08-05</t>
  </si>
  <si>
    <t>P3 06-04</t>
  </si>
  <si>
    <t>P4 04-03</t>
  </si>
  <si>
    <t>P5 03-01</t>
  </si>
  <si>
    <t>P6 2</t>
  </si>
  <si>
    <t>T1&gt;10</t>
  </si>
  <si>
    <t>T2&gt;08</t>
  </si>
  <si>
    <t>T3&gt;07</t>
  </si>
  <si>
    <t>T4&gt;06</t>
  </si>
  <si>
    <t>T5&gt;05</t>
  </si>
  <si>
    <t>T6&gt;04</t>
  </si>
  <si>
    <t>T7&gt;03</t>
  </si>
  <si>
    <t>T8&gt;02</t>
  </si>
  <si>
    <t>T9&gt;01</t>
  </si>
  <si>
    <t xml:space="preserve">SECRETARIA 1  </t>
  </si>
  <si>
    <t>El personal profesional, técnico, y los equipos de topografía y laboratorios se determinarán de acuerdo al alcance del proyecto a contratar.</t>
  </si>
  <si>
    <t>GASTOS ADMINISTRATIVOS</t>
  </si>
  <si>
    <t>INCLUYE TODOS LOS COSTOS DE OFICINA, SERVICIOS, TRANSPORTE INFERIORES A 30K DEL CASCO URBANO, EQUIPOS COMPUTADORES Y DEMAS, PERSONAL ADMINISTRATIVO DE APOYO E INSUMOS REQUERIDOS PARA LA NORMAL EJECUCIÓN DEL CONTRATO</t>
  </si>
  <si>
    <t>% DEL COSTO DE PERSONAL</t>
  </si>
  <si>
    <t>NOTA 1: EL PROPONENTE DEBERA TOMAR LOS VALORES TOPE ESTABLECIDOS EN EL PRESENTE ANEXO, PARA DILIGENCIAR EL FORMATO 10 - PROPUESTA ECONOMICA, PARA CADA UNO DE LOS GRUPOS QUE EL PROPONENTE DESEE PRESENTARSE</t>
  </si>
  <si>
    <t>VALORES TOPE
HONORARIOS 
BASICO</t>
  </si>
  <si>
    <t>INFORME DE ANÁLISIS DEL LUGAR</t>
  </si>
  <si>
    <t>VISITA AL LUGAR DEL PROYECTO</t>
  </si>
  <si>
    <t>El Análisis del lugar se pagará cuando el proyecto no se viable.</t>
  </si>
  <si>
    <t xml:space="preserve">ANEXO No.3 - PRECIOS TOPE DETERMINADOS POR EL FFIE PARA LOS GRUPOS </t>
  </si>
  <si>
    <t xml:space="preserve">• Arquitecto de apoyo
• Arquitecto Urbanista
• Especialista en Estructura
• Especialistas en Riesgo/Geotecnia
• Especialista en Diseño Hidrosanitario y de gas
• Especialista en Estudios Eléctricos
• Ingeniero Ambiental
• Especialista en paisajismo
• Especialista Bioclimática
• Profesional de Costos y Presupuestos
• Profesional de apoyo
• Abogado Condiciones contractuales/ estudio de títulos
• Residentes de Interventoría de Obra
• Supervisor técnico estructural independiente
• Asesor en redes eléctricas, voz y datos
• Asesor especialista en geotecnia
• Asesor en Redes Hidrosanitarias, Gas y Red Contra incendios
• Asesor en Seguridad Industrial
• Asesor Ambiental
• Personal calificado para la atención a la comunidad
</t>
  </si>
  <si>
    <t xml:space="preserve">El vehículo se incluirá en los proyectos cuya ubicación sea superior a 50 kilómetros del casco urbano </t>
  </si>
  <si>
    <t>OBJETO: “ LA CONFORMACIÓN DE LISTAS DE ELEGIBLES QUE HABILITEN PROPONENTES PARA LA SUSCRIPCIÓN DE CONTRATOS DE INTERVENTORÍA TÉCNICA, ADMINISTRATIVA, FINANCIERA, JURÍDICA Y AMBIENTAL A LOS CONTRATOS QUE COMPRENDEN EL DIAGNOSTICO Y/O, ACTUALIZACIÓN Y/O COMPLEMENTACIÓN Y/O ELABORACIÓN DE ESTUDIOS Y DISEÑOS Y LA EJECUCIÓN DE LAS OBRAS NECESARIAS PARA LA ADECUACIÓN, MEJORAMIENTO Y MANTENIMIENTO CORRECTIVO DE LAS INSTITUCIONES RURALES, COMEDORES Y RESIDENCIAS ESCOLARES, PRIORIZADOS POR EL FONDO DE FINANCIAMIENTO DE LA INFRAESTRUCTURA EDUCATIVA – FFIE 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</si>
</sst>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_ [$$-240A]\ * #,##0.00_ ;_ [$$-240A]\ * \-#,##0.00_ ;_ [$$-240A]\ * &quot;-&quot;??_ ;_ @_ "/>
    <numFmt numFmtId="167" formatCode="_ &quot;$&quot;\ * #,##0.00_ ;_ &quot;$&quot;\ * \-#,##0.00_ ;_ &quot;$&quot;\ * &quot;-&quot;??_ ;_ @_ "/>
    <numFmt numFmtId="168" formatCode="0.0000%"/>
    <numFmt numFmtId="169" formatCode="0.0"/>
    <numFmt numFmtId="170" formatCode="0.000%"/>
    <numFmt numFmtId="171" formatCode="_ * #,##0.00_ ;_ * \-#,##0.00_ ;_ * &quot;-&quot;??_ ;_ @_ "/>
    <numFmt numFmtId="172" formatCode="_ * #,##0_ ;_ * \-#,##0_ ;_ * &quot;-&quot;_ ;_ @_ "/>
    <numFmt numFmtId="173" formatCode="_-* #,##0_-;\-* #,##0_-;_-* &quot;-&quot;??_-;_-@_-"/>
    <numFmt numFmtId="174" formatCode="0.0%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12"/>
      <name val="Arial"/>
      <family val="2"/>
    </font>
    <font>
      <b/>
      <sz val="8"/>
      <color indexed="81"/>
      <name val="Tahoma"/>
      <family val="2"/>
    </font>
    <font>
      <b/>
      <sz val="9"/>
      <color indexed="12"/>
      <name val="Arial"/>
      <family val="2"/>
    </font>
    <font>
      <b/>
      <sz val="14"/>
      <color indexed="12"/>
      <name val="Arial"/>
      <family val="2"/>
    </font>
    <font>
      <b/>
      <sz val="9"/>
      <color indexed="9"/>
      <name val="Arial"/>
      <family val="2"/>
    </font>
    <font>
      <sz val="10"/>
      <name val="Arial Narrow"/>
      <family val="2"/>
    </font>
    <font>
      <sz val="10"/>
      <color theme="1"/>
      <name val="Arial"/>
      <family val="2"/>
    </font>
    <font>
      <sz val="10"/>
      <name val="Arial Narrow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12"/>
      <name val="Arial Narrow"/>
      <family val="2"/>
    </font>
    <font>
      <sz val="11"/>
      <name val="Arial"/>
      <family val="2"/>
    </font>
    <font>
      <b/>
      <sz val="10"/>
      <color indexed="16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b/>
      <sz val="10"/>
      <color rgb="FF0000CC"/>
      <name val="Arial"/>
      <family val="2"/>
    </font>
    <font>
      <sz val="11"/>
      <color rgb="FF0000CC"/>
      <name val="Arial"/>
      <family val="2"/>
    </font>
    <font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71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0" fillId="0" borderId="0"/>
    <xf numFmtId="172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70">
    <xf numFmtId="0" fontId="0" fillId="0" borderId="0" xfId="0"/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3" fontId="13" fillId="0" borderId="0" xfId="0" applyNumberFormat="1" applyFont="1" applyFill="1" applyAlignment="1" applyProtection="1">
      <alignment vertical="center"/>
      <protection hidden="1"/>
    </xf>
    <xf numFmtId="3" fontId="13" fillId="0" borderId="0" xfId="5" applyNumberFormat="1" applyFont="1" applyFill="1" applyAlignment="1" applyProtection="1">
      <alignment horizontal="left" vertical="center" wrapText="1"/>
      <protection hidden="1"/>
    </xf>
    <xf numFmtId="3" fontId="14" fillId="0" borderId="0" xfId="5" applyNumberFormat="1" applyFont="1" applyFill="1" applyBorder="1" applyAlignment="1" applyProtection="1">
      <alignment horizontal="center" vertical="center" wrapText="1"/>
      <protection hidden="1"/>
    </xf>
    <xf numFmtId="167" fontId="15" fillId="0" borderId="1" xfId="2" applyNumberFormat="1" applyFont="1" applyFill="1" applyBorder="1" applyAlignment="1" applyProtection="1">
      <alignment vertical="center"/>
      <protection hidden="1"/>
    </xf>
    <xf numFmtId="3" fontId="14" fillId="0" borderId="0" xfId="0" applyNumberFormat="1" applyFont="1" applyFill="1" applyBorder="1" applyAlignment="1" applyProtection="1">
      <alignment vertical="center"/>
      <protection hidden="1"/>
    </xf>
    <xf numFmtId="3" fontId="14" fillId="0" borderId="0" xfId="0" applyNumberFormat="1" applyFont="1" applyFill="1" applyBorder="1" applyAlignment="1" applyProtection="1">
      <alignment horizontal="justify" vertical="center" wrapText="1"/>
      <protection hidden="1"/>
    </xf>
    <xf numFmtId="3" fontId="14" fillId="0" borderId="0" xfId="0" applyNumberFormat="1" applyFont="1" applyFill="1" applyBorder="1" applyAlignment="1" applyProtection="1">
      <alignment vertical="center" wrapText="1"/>
      <protection hidden="1"/>
    </xf>
    <xf numFmtId="166" fontId="13" fillId="0" borderId="0" xfId="6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 wrapText="1"/>
      <protection hidden="1"/>
    </xf>
    <xf numFmtId="3" fontId="14" fillId="0" borderId="0" xfId="5" applyNumberFormat="1" applyFont="1" applyFill="1" applyAlignment="1" applyProtection="1">
      <alignment horizontal="center" vertical="center" wrapText="1"/>
      <protection hidden="1"/>
    </xf>
    <xf numFmtId="166" fontId="13" fillId="0" borderId="0" xfId="0" applyNumberFormat="1" applyFont="1" applyFill="1" applyAlignment="1" applyProtection="1">
      <alignment vertical="center"/>
      <protection hidden="1"/>
    </xf>
    <xf numFmtId="166" fontId="14" fillId="0" borderId="0" xfId="5" applyNumberFormat="1" applyFont="1" applyFill="1" applyBorder="1" applyAlignment="1" applyProtection="1">
      <alignment horizontal="center" vertical="center" wrapText="1"/>
      <protection hidden="1"/>
    </xf>
    <xf numFmtId="3" fontId="13" fillId="0" borderId="3" xfId="0" applyNumberFormat="1" applyFont="1" applyFill="1" applyBorder="1" applyAlignment="1" applyProtection="1">
      <alignment horizontal="justify" vertical="center" wrapText="1"/>
      <protection hidden="1"/>
    </xf>
    <xf numFmtId="166" fontId="14" fillId="0" borderId="4" xfId="7" applyNumberFormat="1" applyFont="1" applyFill="1" applyBorder="1" applyAlignment="1" applyProtection="1">
      <alignment vertical="center"/>
      <protection hidden="1"/>
    </xf>
    <xf numFmtId="166" fontId="14" fillId="0" borderId="0" xfId="7" applyNumberFormat="1" applyFont="1" applyFill="1" applyBorder="1" applyAlignment="1" applyProtection="1">
      <alignment vertical="center"/>
      <protection hidden="1"/>
    </xf>
    <xf numFmtId="4" fontId="14" fillId="0" borderId="4" xfId="7" applyNumberFormat="1" applyFont="1" applyFill="1" applyBorder="1" applyAlignment="1" applyProtection="1">
      <alignment vertical="center"/>
      <protection hidden="1"/>
    </xf>
    <xf numFmtId="4" fontId="19" fillId="0" borderId="0" xfId="7" applyNumberFormat="1" applyFont="1" applyFill="1" applyBorder="1" applyAlignment="1" applyProtection="1">
      <alignment vertical="center"/>
      <protection hidden="1"/>
    </xf>
    <xf numFmtId="3" fontId="14" fillId="0" borderId="5" xfId="0" applyNumberFormat="1" applyFont="1" applyFill="1" applyBorder="1" applyAlignment="1" applyProtection="1">
      <alignment vertical="center" wrapText="1"/>
      <protection hidden="1"/>
    </xf>
    <xf numFmtId="3" fontId="13" fillId="0" borderId="2" xfId="0" applyNumberFormat="1" applyFont="1" applyFill="1" applyBorder="1" applyAlignment="1" applyProtection="1">
      <alignment vertical="center"/>
      <protection hidden="1"/>
    </xf>
    <xf numFmtId="166" fontId="13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68" fontId="4" fillId="0" borderId="0" xfId="3" applyNumberFormat="1" applyFont="1" applyFill="1" applyBorder="1" applyAlignment="1" applyProtection="1">
      <alignment horizontal="center" vertical="center"/>
      <protection hidden="1"/>
    </xf>
    <xf numFmtId="169" fontId="5" fillId="0" borderId="0" xfId="0" applyNumberFormat="1" applyFont="1" applyFill="1" applyAlignment="1" applyProtection="1">
      <alignment horizontal="left" vertical="center"/>
      <protection hidden="1"/>
    </xf>
    <xf numFmtId="169" fontId="6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5" borderId="0" xfId="0" applyFont="1" applyFill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5" borderId="0" xfId="0" applyFont="1" applyFill="1" applyAlignment="1" applyProtection="1">
      <alignment vertical="center"/>
      <protection hidden="1"/>
    </xf>
    <xf numFmtId="1" fontId="5" fillId="0" borderId="0" xfId="0" applyNumberFormat="1" applyFont="1" applyFill="1" applyAlignment="1" applyProtection="1">
      <alignment horizontal="left" vertical="center"/>
      <protection hidden="1"/>
    </xf>
    <xf numFmtId="169" fontId="10" fillId="0" borderId="0" xfId="0" applyNumberFormat="1" applyFont="1" applyFill="1" applyAlignment="1" applyProtection="1">
      <alignment horizontal="left" vertical="center"/>
      <protection hidden="1"/>
    </xf>
    <xf numFmtId="165" fontId="10" fillId="0" borderId="0" xfId="2" applyFont="1" applyFill="1" applyBorder="1" applyAlignment="1" applyProtection="1">
      <alignment vertical="center"/>
      <protection hidden="1"/>
    </xf>
    <xf numFmtId="0" fontId="5" fillId="5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1" xfId="0" applyFont="1" applyFill="1" applyBorder="1" applyAlignment="1" applyProtection="1">
      <alignment vertical="center"/>
      <protection hidden="1"/>
    </xf>
    <xf numFmtId="0" fontId="10" fillId="0" borderId="1" xfId="0" applyFont="1" applyFill="1" applyBorder="1" applyAlignment="1" applyProtection="1">
      <alignment horizontal="left" vertical="center"/>
      <protection hidden="1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10" fontId="10" fillId="0" borderId="1" xfId="0" applyNumberFormat="1" applyFont="1" applyFill="1" applyBorder="1" applyAlignment="1" applyProtection="1">
      <alignment horizontal="center" vertical="center"/>
      <protection hidden="1"/>
    </xf>
    <xf numFmtId="10" fontId="10" fillId="0" borderId="1" xfId="3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 applyProtection="1">
      <alignment vertical="center"/>
      <protection hidden="1"/>
    </xf>
    <xf numFmtId="4" fontId="10" fillId="0" borderId="1" xfId="0" applyNumberFormat="1" applyFont="1" applyFill="1" applyBorder="1" applyAlignment="1" applyProtection="1">
      <alignment vertical="center"/>
      <protection hidden="1"/>
    </xf>
    <xf numFmtId="0" fontId="10" fillId="0" borderId="1" xfId="0" applyFont="1" applyFill="1" applyBorder="1" applyAlignment="1" applyProtection="1">
      <alignment horizontal="left" vertical="center" wrapText="1"/>
      <protection hidden="1"/>
    </xf>
    <xf numFmtId="0" fontId="10" fillId="0" borderId="1" xfId="0" applyFont="1" applyFill="1" applyBorder="1" applyAlignment="1" applyProtection="1">
      <alignment horizontal="left" vertical="center" indent="1"/>
      <protection hidden="1"/>
    </xf>
    <xf numFmtId="0" fontId="10" fillId="5" borderId="1" xfId="0" applyFont="1" applyFill="1" applyBorder="1" applyAlignment="1" applyProtection="1">
      <alignment vertical="center"/>
      <protection hidden="1"/>
    </xf>
    <xf numFmtId="0" fontId="10" fillId="5" borderId="1" xfId="0" applyFont="1" applyFill="1" applyBorder="1" applyAlignment="1" applyProtection="1">
      <alignment horizontal="center" vertical="center"/>
      <protection hidden="1"/>
    </xf>
    <xf numFmtId="167" fontId="15" fillId="5" borderId="1" xfId="2" applyNumberFormat="1" applyFont="1" applyFill="1" applyBorder="1" applyAlignment="1" applyProtection="1">
      <alignment vertical="center"/>
      <protection hidden="1"/>
    </xf>
    <xf numFmtId="165" fontId="10" fillId="5" borderId="0" xfId="2" applyFont="1" applyFill="1" applyBorder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165" fontId="5" fillId="4" borderId="1" xfId="2" applyFont="1" applyFill="1" applyBorder="1" applyAlignment="1" applyProtection="1">
      <alignment horizontal="center" vertical="center"/>
      <protection hidden="1"/>
    </xf>
    <xf numFmtId="165" fontId="5" fillId="0" borderId="1" xfId="2" applyFont="1" applyFill="1" applyBorder="1" applyAlignment="1" applyProtection="1">
      <alignment vertical="center"/>
      <protection hidden="1"/>
    </xf>
    <xf numFmtId="0" fontId="10" fillId="7" borderId="1" xfId="0" applyFont="1" applyFill="1" applyBorder="1" applyAlignment="1" applyProtection="1">
      <alignment vertical="center"/>
      <protection hidden="1"/>
    </xf>
    <xf numFmtId="165" fontId="10" fillId="7" borderId="1" xfId="2" applyFont="1" applyFill="1" applyBorder="1" applyAlignment="1" applyProtection="1">
      <alignment vertical="center"/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169" fontId="8" fillId="0" borderId="0" xfId="0" applyNumberFormat="1" applyFont="1" applyFill="1" applyBorder="1" applyAlignment="1" applyProtection="1">
      <alignment horizontal="left" vertical="center"/>
      <protection hidden="1"/>
    </xf>
    <xf numFmtId="0" fontId="28" fillId="0" borderId="0" xfId="0" applyFont="1" applyFill="1" applyAlignment="1" applyProtection="1">
      <alignment horizontal="center"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164" fontId="28" fillId="0" borderId="0" xfId="1" applyFont="1" applyFill="1" applyAlignment="1" applyProtection="1">
      <alignment vertical="center"/>
      <protection hidden="1"/>
    </xf>
    <xf numFmtId="0" fontId="28" fillId="5" borderId="0" xfId="0" applyFont="1" applyFill="1" applyAlignment="1" applyProtection="1">
      <alignment vertical="center"/>
      <protection hidden="1"/>
    </xf>
    <xf numFmtId="0" fontId="28" fillId="5" borderId="0" xfId="0" applyFont="1" applyFill="1" applyProtection="1"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164" fontId="28" fillId="0" borderId="0" xfId="1" applyFont="1" applyFill="1" applyBorder="1" applyAlignment="1" applyProtection="1">
      <alignment vertical="center"/>
      <protection hidden="1"/>
    </xf>
    <xf numFmtId="0" fontId="28" fillId="0" borderId="1" xfId="0" applyFont="1" applyFill="1" applyBorder="1" applyAlignment="1" applyProtection="1">
      <alignment vertical="center"/>
      <protection hidden="1"/>
    </xf>
    <xf numFmtId="169" fontId="28" fillId="0" borderId="0" xfId="0" applyNumberFormat="1" applyFont="1" applyFill="1" applyAlignment="1" applyProtection="1">
      <alignment horizontal="left" vertical="center"/>
      <protection hidden="1"/>
    </xf>
    <xf numFmtId="164" fontId="28" fillId="2" borderId="0" xfId="1" applyFont="1" applyFill="1" applyAlignment="1" applyProtection="1">
      <alignment vertical="center"/>
      <protection hidden="1"/>
    </xf>
    <xf numFmtId="10" fontId="28" fillId="0" borderId="0" xfId="3" applyNumberFormat="1" applyFont="1" applyFill="1" applyAlignment="1" applyProtection="1">
      <alignment vertical="center"/>
      <protection hidden="1"/>
    </xf>
    <xf numFmtId="165" fontId="28" fillId="0" borderId="1" xfId="2" applyFont="1" applyFill="1" applyBorder="1" applyAlignment="1" applyProtection="1">
      <alignment vertical="center"/>
      <protection hidden="1"/>
    </xf>
    <xf numFmtId="0" fontId="28" fillId="4" borderId="1" xfId="0" applyFont="1" applyFill="1" applyBorder="1" applyAlignment="1" applyProtection="1">
      <alignment vertical="center"/>
      <protection hidden="1"/>
    </xf>
    <xf numFmtId="169" fontId="28" fillId="0" borderId="1" xfId="0" applyNumberFormat="1" applyFont="1" applyFill="1" applyBorder="1" applyAlignment="1" applyProtection="1">
      <alignment horizontal="center" vertical="center"/>
      <protection hidden="1"/>
    </xf>
    <xf numFmtId="165" fontId="28" fillId="0" borderId="0" xfId="2" applyFont="1" applyFill="1" applyBorder="1" applyAlignment="1" applyProtection="1">
      <alignment vertical="center"/>
      <protection hidden="1"/>
    </xf>
    <xf numFmtId="0" fontId="28" fillId="7" borderId="1" xfId="0" applyFont="1" applyFill="1" applyBorder="1" applyAlignment="1" applyProtection="1">
      <alignment vertical="center"/>
      <protection hidden="1"/>
    </xf>
    <xf numFmtId="0" fontId="28" fillId="4" borderId="1" xfId="0" applyFont="1" applyFill="1" applyBorder="1" applyAlignment="1" applyProtection="1">
      <alignment horizontal="center" vertical="center"/>
      <protection hidden="1"/>
    </xf>
    <xf numFmtId="165" fontId="28" fillId="4" borderId="1" xfId="2" applyFont="1" applyFill="1" applyBorder="1" applyAlignment="1" applyProtection="1">
      <alignment vertical="center"/>
      <protection hidden="1"/>
    </xf>
    <xf numFmtId="0" fontId="28" fillId="0" borderId="0" xfId="0" applyFont="1" applyFill="1" applyAlignment="1" applyProtection="1">
      <alignment horizontal="left" vertical="center"/>
      <protection hidden="1"/>
    </xf>
    <xf numFmtId="2" fontId="28" fillId="0" borderId="1" xfId="0" applyNumberFormat="1" applyFont="1" applyFill="1" applyBorder="1" applyAlignment="1" applyProtection="1">
      <alignment horizontal="center" vertical="center"/>
      <protection hidden="1"/>
    </xf>
    <xf numFmtId="1" fontId="28" fillId="0" borderId="1" xfId="0" applyNumberFormat="1" applyFont="1" applyFill="1" applyBorder="1" applyAlignment="1" applyProtection="1">
      <alignment horizontal="center" vertical="center"/>
      <protection hidden="1"/>
    </xf>
    <xf numFmtId="0" fontId="28" fillId="0" borderId="1" xfId="0" applyFont="1" applyFill="1" applyBorder="1" applyAlignment="1" applyProtection="1">
      <alignment vertical="center" wrapText="1"/>
      <protection hidden="1"/>
    </xf>
    <xf numFmtId="165" fontId="28" fillId="0" borderId="1" xfId="2" applyFont="1" applyFill="1" applyBorder="1" applyAlignment="1" applyProtection="1">
      <alignment horizontal="right" vertical="center"/>
      <protection hidden="1"/>
    </xf>
    <xf numFmtId="0" fontId="28" fillId="5" borderId="0" xfId="0" applyFont="1" applyFill="1" applyAlignment="1" applyProtection="1">
      <alignment horizontal="left" vertical="center"/>
      <protection hidden="1"/>
    </xf>
    <xf numFmtId="0" fontId="28" fillId="0" borderId="0" xfId="0" applyFont="1" applyFill="1" applyBorder="1" applyAlignment="1" applyProtection="1">
      <alignment horizontal="left" vertical="center"/>
      <protection hidden="1"/>
    </xf>
    <xf numFmtId="165" fontId="28" fillId="0" borderId="0" xfId="2" applyFont="1" applyFill="1" applyAlignment="1" applyProtection="1">
      <alignment vertical="center"/>
      <protection hidden="1"/>
    </xf>
    <xf numFmtId="0" fontId="12" fillId="0" borderId="1" xfId="0" applyFont="1" applyFill="1" applyBorder="1" applyAlignment="1" applyProtection="1">
      <alignment vertical="center"/>
      <protection hidden="1"/>
    </xf>
    <xf numFmtId="0" fontId="26" fillId="0" borderId="1" xfId="0" applyFont="1" applyFill="1" applyBorder="1" applyAlignment="1" applyProtection="1">
      <alignment horizontal="center" vertical="center"/>
      <protection hidden="1"/>
    </xf>
    <xf numFmtId="0" fontId="26" fillId="5" borderId="1" xfId="0" applyFont="1" applyFill="1" applyBorder="1" applyAlignment="1" applyProtection="1">
      <alignment horizontal="center" vertical="center"/>
      <protection hidden="1"/>
    </xf>
    <xf numFmtId="0" fontId="28" fillId="5" borderId="0" xfId="0" applyFont="1" applyFill="1" applyBorder="1" applyAlignment="1" applyProtection="1">
      <alignment vertical="center" wrapText="1"/>
      <protection hidden="1"/>
    </xf>
    <xf numFmtId="0" fontId="26" fillId="5" borderId="0" xfId="0" applyFont="1" applyFill="1" applyBorder="1" applyAlignment="1" applyProtection="1">
      <alignment horizontal="center" vertical="center"/>
      <protection hidden="1"/>
    </xf>
    <xf numFmtId="9" fontId="28" fillId="5" borderId="0" xfId="3" applyFont="1" applyFill="1" applyBorder="1" applyAlignment="1" applyProtection="1">
      <alignment horizontal="center" vertical="center"/>
      <protection hidden="1"/>
    </xf>
    <xf numFmtId="167" fontId="15" fillId="5" borderId="0" xfId="2" applyNumberFormat="1" applyFont="1" applyFill="1" applyBorder="1" applyAlignment="1" applyProtection="1">
      <alignment vertical="center"/>
      <protection hidden="1"/>
    </xf>
    <xf numFmtId="10" fontId="10" fillId="5" borderId="0" xfId="0" applyNumberFormat="1" applyFont="1" applyFill="1" applyBorder="1" applyAlignment="1" applyProtection="1">
      <alignment horizontal="center" vertical="center"/>
      <protection hidden="1"/>
    </xf>
    <xf numFmtId="167" fontId="28" fillId="5" borderId="0" xfId="0" applyNumberFormat="1" applyFont="1" applyFill="1" applyBorder="1" applyAlignment="1" applyProtection="1">
      <alignment vertical="center"/>
      <protection hidden="1"/>
    </xf>
    <xf numFmtId="165" fontId="31" fillId="8" borderId="1" xfId="2" applyFont="1" applyFill="1" applyBorder="1" applyAlignment="1" applyProtection="1">
      <alignment horizontal="right" vertical="center"/>
      <protection hidden="1"/>
    </xf>
    <xf numFmtId="10" fontId="32" fillId="8" borderId="1" xfId="0" applyNumberFormat="1" applyFont="1" applyFill="1" applyBorder="1" applyAlignment="1" applyProtection="1">
      <alignment horizontal="center" vertical="center"/>
      <protection hidden="1"/>
    </xf>
    <xf numFmtId="1" fontId="32" fillId="8" borderId="1" xfId="4" applyNumberFormat="1" applyFont="1" applyFill="1" applyBorder="1" applyAlignment="1" applyProtection="1">
      <alignment horizontal="center" vertical="center"/>
      <protection hidden="1"/>
    </xf>
    <xf numFmtId="10" fontId="26" fillId="0" borderId="1" xfId="0" applyNumberFormat="1" applyFont="1" applyFill="1" applyBorder="1" applyAlignment="1" applyProtection="1">
      <alignment horizontal="center" vertical="center"/>
      <protection hidden="1"/>
    </xf>
    <xf numFmtId="170" fontId="26" fillId="5" borderId="1" xfId="3" applyNumberFormat="1" applyFont="1" applyFill="1" applyBorder="1" applyAlignment="1" applyProtection="1">
      <alignment horizontal="center" vertical="center"/>
      <protection hidden="1"/>
    </xf>
    <xf numFmtId="170" fontId="26" fillId="0" borderId="1" xfId="3" applyNumberFormat="1" applyFont="1" applyFill="1" applyBorder="1" applyAlignment="1" applyProtection="1">
      <alignment horizontal="center" vertical="center"/>
      <protection hidden="1"/>
    </xf>
    <xf numFmtId="170" fontId="12" fillId="0" borderId="1" xfId="0" applyNumberFormat="1" applyFont="1" applyFill="1" applyBorder="1" applyAlignment="1" applyProtection="1">
      <alignment horizontal="center" vertical="center"/>
      <protection hidden="1"/>
    </xf>
    <xf numFmtId="0" fontId="21" fillId="4" borderId="1" xfId="0" applyFont="1" applyFill="1" applyBorder="1" applyAlignment="1" applyProtection="1">
      <alignment horizontal="center" vertical="center"/>
      <protection hidden="1"/>
    </xf>
    <xf numFmtId="165" fontId="9" fillId="0" borderId="0" xfId="2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165" fontId="5" fillId="0" borderId="0" xfId="2" applyFont="1" applyFill="1" applyBorder="1" applyAlignment="1" applyProtection="1">
      <alignment vertical="center"/>
      <protection hidden="1"/>
    </xf>
    <xf numFmtId="10" fontId="28" fillId="0" borderId="0" xfId="3" applyNumberFormat="1" applyFont="1" applyFill="1" applyAlignment="1" applyProtection="1">
      <alignment horizontal="center" vertical="center"/>
      <protection hidden="1"/>
    </xf>
    <xf numFmtId="165" fontId="33" fillId="0" borderId="0" xfId="2" applyFont="1" applyFill="1" applyBorder="1" applyAlignment="1" applyProtection="1">
      <alignment vertical="center"/>
      <protection hidden="1"/>
    </xf>
    <xf numFmtId="0" fontId="28" fillId="5" borderId="0" xfId="0" applyFont="1" applyFill="1" applyAlignment="1" applyProtection="1">
      <alignment horizontal="center" vertical="center"/>
      <protection hidden="1"/>
    </xf>
    <xf numFmtId="164" fontId="28" fillId="5" borderId="0" xfId="1" applyFont="1" applyFill="1" applyAlignment="1" applyProtection="1">
      <alignment horizontal="center" vertical="center"/>
      <protection hidden="1"/>
    </xf>
    <xf numFmtId="0" fontId="8" fillId="5" borderId="0" xfId="0" applyFont="1" applyFill="1" applyBorder="1" applyAlignment="1" applyProtection="1">
      <alignment horizontal="center" vertical="center"/>
      <protection hidden="1"/>
    </xf>
    <xf numFmtId="0" fontId="5" fillId="5" borderId="0" xfId="0" applyFont="1" applyFill="1" applyAlignment="1" applyProtection="1">
      <alignment horizontal="center" vertical="center"/>
      <protection hidden="1"/>
    </xf>
    <xf numFmtId="165" fontId="5" fillId="4" borderId="0" xfId="2" applyFont="1" applyFill="1" applyBorder="1" applyAlignment="1" applyProtection="1">
      <alignment horizontal="center" vertical="center"/>
      <protection hidden="1"/>
    </xf>
    <xf numFmtId="0" fontId="28" fillId="5" borderId="0" xfId="0" applyFont="1" applyFill="1" applyBorder="1" applyAlignment="1" applyProtection="1">
      <alignment horizontal="center" vertical="center"/>
      <protection hidden="1"/>
    </xf>
    <xf numFmtId="168" fontId="5" fillId="5" borderId="0" xfId="3" applyNumberFormat="1" applyFont="1" applyFill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vertical="center"/>
      <protection hidden="1"/>
    </xf>
    <xf numFmtId="10" fontId="5" fillId="0" borderId="6" xfId="3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74" fontId="28" fillId="5" borderId="1" xfId="3" applyNumberFormat="1" applyFont="1" applyFill="1" applyBorder="1" applyAlignment="1" applyProtection="1">
      <alignment horizontal="center" vertical="center"/>
      <protection hidden="1"/>
    </xf>
    <xf numFmtId="165" fontId="7" fillId="4" borderId="7" xfId="2" applyFont="1" applyFill="1" applyBorder="1" applyAlignment="1" applyProtection="1">
      <alignment horizontal="center" vertical="center"/>
      <protection hidden="1"/>
    </xf>
    <xf numFmtId="165" fontId="28" fillId="0" borderId="7" xfId="2" applyFont="1" applyFill="1" applyBorder="1" applyAlignment="1" applyProtection="1">
      <alignment vertical="center"/>
      <protection hidden="1"/>
    </xf>
    <xf numFmtId="167" fontId="28" fillId="0" borderId="7" xfId="0" applyNumberFormat="1" applyFont="1" applyFill="1" applyBorder="1" applyAlignment="1" applyProtection="1">
      <alignment vertical="center"/>
      <protection hidden="1"/>
    </xf>
    <xf numFmtId="164" fontId="28" fillId="5" borderId="0" xfId="1" applyFont="1" applyFill="1" applyBorder="1" applyAlignment="1" applyProtection="1">
      <alignment horizontal="center" vertical="center"/>
      <protection hidden="1"/>
    </xf>
    <xf numFmtId="0" fontId="28" fillId="5" borderId="0" xfId="0" applyFont="1" applyFill="1" applyBorder="1" applyAlignment="1" applyProtection="1">
      <alignment vertical="center"/>
      <protection hidden="1"/>
    </xf>
    <xf numFmtId="3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10" fontId="5" fillId="0" borderId="0" xfId="3" applyNumberFormat="1" applyFont="1" applyFill="1" applyBorder="1" applyAlignment="1" applyProtection="1">
      <alignment horizontal="center" vertical="center"/>
      <protection hidden="1"/>
    </xf>
    <xf numFmtId="164" fontId="28" fillId="6" borderId="0" xfId="1" applyFont="1" applyFill="1" applyBorder="1" applyAlignment="1" applyProtection="1">
      <alignment vertical="center"/>
      <protection locked="0"/>
    </xf>
    <xf numFmtId="164" fontId="29" fillId="5" borderId="0" xfId="1" applyFont="1" applyFill="1" applyBorder="1" applyAlignment="1" applyProtection="1">
      <alignment horizontal="center" vertical="center"/>
      <protection hidden="1"/>
    </xf>
    <xf numFmtId="164" fontId="28" fillId="6" borderId="0" xfId="1" applyFont="1" applyFill="1" applyBorder="1" applyAlignment="1" applyProtection="1">
      <alignment vertical="center"/>
      <protection hidden="1"/>
    </xf>
    <xf numFmtId="10" fontId="29" fillId="5" borderId="0" xfId="3" applyNumberFormat="1" applyFont="1" applyFill="1" applyBorder="1" applyAlignment="1" applyProtection="1">
      <alignment horizontal="center" vertical="center"/>
      <protection hidden="1"/>
    </xf>
    <xf numFmtId="165" fontId="28" fillId="5" borderId="0" xfId="0" applyNumberFormat="1" applyFont="1" applyFill="1" applyBorder="1" applyAlignment="1" applyProtection="1">
      <alignment vertical="center"/>
      <protection hidden="1"/>
    </xf>
    <xf numFmtId="164" fontId="30" fillId="5" borderId="0" xfId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164" fontId="6" fillId="0" borderId="0" xfId="1" applyFont="1" applyFill="1" applyBorder="1" applyAlignment="1" applyProtection="1">
      <alignment vertical="center"/>
      <protection hidden="1"/>
    </xf>
    <xf numFmtId="166" fontId="5" fillId="0" borderId="0" xfId="2" applyNumberFormat="1" applyFont="1" applyFill="1" applyBorder="1" applyAlignment="1" applyProtection="1">
      <alignment horizontal="center" vertical="center"/>
      <protection hidden="1"/>
    </xf>
    <xf numFmtId="0" fontId="6" fillId="5" borderId="0" xfId="0" applyFont="1" applyFill="1" applyBorder="1" applyAlignment="1" applyProtection="1">
      <alignment vertical="center"/>
      <protection hidden="1"/>
    </xf>
    <xf numFmtId="164" fontId="8" fillId="0" borderId="0" xfId="1" applyFont="1" applyFill="1" applyBorder="1" applyAlignment="1" applyProtection="1">
      <alignment vertical="center"/>
      <protection hidden="1"/>
    </xf>
    <xf numFmtId="0" fontId="8" fillId="5" borderId="0" xfId="0" applyFont="1" applyFill="1" applyBorder="1" applyAlignment="1" applyProtection="1">
      <alignment vertical="center"/>
      <protection hidden="1"/>
    </xf>
    <xf numFmtId="164" fontId="28" fillId="2" borderId="0" xfId="1" applyFont="1" applyFill="1" applyBorder="1" applyAlignment="1" applyProtection="1">
      <alignment horizontal="center" vertical="center"/>
      <protection hidden="1"/>
    </xf>
    <xf numFmtId="173" fontId="28" fillId="2" borderId="0" xfId="1" applyNumberFormat="1" applyFont="1" applyFill="1" applyBorder="1" applyAlignment="1" applyProtection="1">
      <alignment vertical="center"/>
      <protection hidden="1"/>
    </xf>
    <xf numFmtId="10" fontId="28" fillId="5" borderId="0" xfId="3" applyNumberFormat="1" applyFont="1" applyFill="1" applyBorder="1" applyAlignment="1" applyProtection="1">
      <alignment vertical="center"/>
      <protection hidden="1"/>
    </xf>
    <xf numFmtId="10" fontId="28" fillId="5" borderId="0" xfId="0" applyNumberFormat="1" applyFont="1" applyFill="1" applyBorder="1" applyAlignment="1" applyProtection="1">
      <alignment vertical="center"/>
      <protection hidden="1"/>
    </xf>
    <xf numFmtId="164" fontId="28" fillId="2" borderId="0" xfId="1" applyFont="1" applyFill="1" applyBorder="1" applyAlignment="1" applyProtection="1">
      <alignment vertical="center"/>
      <protection hidden="1"/>
    </xf>
    <xf numFmtId="1" fontId="27" fillId="2" borderId="1" xfId="2" applyNumberFormat="1" applyFont="1" applyFill="1" applyBorder="1" applyAlignment="1" applyProtection="1">
      <alignment horizontal="center" vertical="center" wrapText="1"/>
      <protection hidden="1"/>
    </xf>
    <xf numFmtId="165" fontId="27" fillId="0" borderId="1" xfId="2" applyFont="1" applyFill="1" applyBorder="1" applyAlignment="1" applyProtection="1">
      <alignment vertical="center"/>
      <protection hidden="1"/>
    </xf>
    <xf numFmtId="166" fontId="5" fillId="0" borderId="1" xfId="2" applyNumberFormat="1" applyFont="1" applyFill="1" applyBorder="1" applyAlignment="1" applyProtection="1">
      <alignment horizontal="right" vertical="center"/>
      <protection hidden="1"/>
    </xf>
    <xf numFmtId="10" fontId="5" fillId="0" borderId="1" xfId="3" applyNumberFormat="1" applyFont="1" applyFill="1" applyBorder="1" applyAlignment="1" applyProtection="1">
      <alignment horizontal="center" vertical="center"/>
      <protection hidden="1"/>
    </xf>
    <xf numFmtId="0" fontId="28" fillId="0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8" fillId="0" borderId="8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10" fontId="34" fillId="4" borderId="1" xfId="3" applyNumberFormat="1" applyFont="1" applyFill="1" applyBorder="1" applyAlignment="1" applyProtection="1">
      <alignment horizontal="center" vertical="center"/>
      <protection hidden="1"/>
    </xf>
    <xf numFmtId="9" fontId="34" fillId="0" borderId="0" xfId="3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10" fontId="34" fillId="4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left" vertical="center"/>
      <protection hidden="1"/>
    </xf>
    <xf numFmtId="0" fontId="23" fillId="5" borderId="1" xfId="0" applyFont="1" applyFill="1" applyBorder="1" applyAlignment="1" applyProtection="1">
      <alignment vertical="center" wrapText="1"/>
      <protection hidden="1"/>
    </xf>
    <xf numFmtId="0" fontId="23" fillId="5" borderId="0" xfId="0" applyFont="1" applyFill="1" applyBorder="1" applyAlignment="1" applyProtection="1">
      <alignment vertical="center" wrapText="1"/>
      <protection hidden="1"/>
    </xf>
    <xf numFmtId="0" fontId="9" fillId="0" borderId="1" xfId="0" applyFont="1" applyFill="1" applyBorder="1" applyAlignment="1" applyProtection="1">
      <alignment vertical="center"/>
      <protection hidden="1"/>
    </xf>
    <xf numFmtId="0" fontId="9" fillId="4" borderId="1" xfId="0" applyFont="1" applyFill="1" applyBorder="1" applyAlignment="1" applyProtection="1">
      <alignment vertical="center"/>
      <protection hidden="1"/>
    </xf>
    <xf numFmtId="0" fontId="23" fillId="0" borderId="1" xfId="0" applyFont="1" applyFill="1" applyBorder="1" applyAlignment="1" applyProtection="1">
      <alignment vertical="center"/>
      <protection hidden="1"/>
    </xf>
    <xf numFmtId="0" fontId="8" fillId="7" borderId="1" xfId="0" applyFont="1" applyFill="1" applyBorder="1" applyAlignment="1" applyProtection="1">
      <alignment vertical="center"/>
      <protection hidden="1"/>
    </xf>
    <xf numFmtId="0" fontId="8" fillId="0" borderId="1" xfId="0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 applyProtection="1">
      <alignment vertical="center" wrapText="1"/>
      <protection hidden="1"/>
    </xf>
    <xf numFmtId="0" fontId="8" fillId="0" borderId="1" xfId="0" applyFont="1" applyFill="1" applyBorder="1" applyAlignment="1" applyProtection="1">
      <alignment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justify" vertical="center"/>
      <protection hidden="1"/>
    </xf>
    <xf numFmtId="0" fontId="9" fillId="0" borderId="1" xfId="0" applyFont="1" applyFill="1" applyBorder="1" applyAlignment="1" applyProtection="1">
      <alignment horizontal="left" vertical="center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165" fontId="9" fillId="0" borderId="1" xfId="2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165" fontId="26" fillId="0" borderId="0" xfId="2" applyFont="1" applyFill="1" applyBorder="1" applyAlignment="1" applyProtection="1">
      <alignment vertical="center"/>
      <protection hidden="1"/>
    </xf>
    <xf numFmtId="165" fontId="26" fillId="0" borderId="1" xfId="2" applyFont="1" applyFill="1" applyBorder="1" applyAlignment="1" applyProtection="1">
      <alignment vertical="center"/>
      <protection hidden="1"/>
    </xf>
    <xf numFmtId="174" fontId="26" fillId="0" borderId="1" xfId="3" applyNumberFormat="1" applyFont="1" applyFill="1" applyBorder="1" applyAlignment="1" applyProtection="1">
      <alignment horizontal="center" vertical="center"/>
      <protection hidden="1"/>
    </xf>
    <xf numFmtId="167" fontId="26" fillId="0" borderId="1" xfId="2" applyNumberFormat="1" applyFont="1" applyFill="1" applyBorder="1" applyAlignment="1" applyProtection="1">
      <alignment vertical="center"/>
      <protection hidden="1"/>
    </xf>
    <xf numFmtId="1" fontId="26" fillId="0" borderId="1" xfId="4" applyNumberFormat="1" applyFont="1" applyFill="1" applyBorder="1" applyAlignment="1" applyProtection="1">
      <alignment horizontal="center" vertical="center"/>
      <protection hidden="1"/>
    </xf>
    <xf numFmtId="167" fontId="26" fillId="0" borderId="1" xfId="0" applyNumberFormat="1" applyFont="1" applyFill="1" applyBorder="1" applyAlignment="1" applyProtection="1">
      <alignment vertical="center"/>
      <protection hidden="1"/>
    </xf>
    <xf numFmtId="0" fontId="36" fillId="0" borderId="1" xfId="0" applyFont="1" applyFill="1" applyBorder="1" applyAlignment="1" applyProtection="1">
      <alignment horizontal="center" vertical="center"/>
      <protection hidden="1"/>
    </xf>
    <xf numFmtId="0" fontId="36" fillId="0" borderId="1" xfId="0" applyFont="1" applyFill="1" applyBorder="1" applyAlignment="1" applyProtection="1">
      <alignment horizontal="center" vertical="center" wrapText="1"/>
      <protection hidden="1"/>
    </xf>
    <xf numFmtId="165" fontId="36" fillId="0" borderId="1" xfId="2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2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165" fontId="39" fillId="0" borderId="1" xfId="2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1" xfId="0" applyFont="1" applyFill="1" applyBorder="1" applyAlignment="1">
      <alignment vertical="center"/>
    </xf>
    <xf numFmtId="0" fontId="41" fillId="0" borderId="1" xfId="0" applyFont="1" applyFill="1" applyBorder="1" applyAlignment="1">
      <alignment horizontal="center" vertical="center"/>
    </xf>
    <xf numFmtId="4" fontId="0" fillId="0" borderId="1" xfId="1" applyNumberFormat="1" applyFont="1" applyFill="1" applyBorder="1" applyAlignment="1">
      <alignment horizontal="center" vertical="center"/>
    </xf>
    <xf numFmtId="44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65" fontId="0" fillId="0" borderId="0" xfId="2" applyFont="1" applyFill="1" applyAlignment="1">
      <alignment vertical="center"/>
    </xf>
    <xf numFmtId="0" fontId="42" fillId="0" borderId="0" xfId="0" applyFont="1" applyAlignment="1">
      <alignment vertical="center"/>
    </xf>
    <xf numFmtId="165" fontId="0" fillId="0" borderId="0" xfId="2" applyNumberFormat="1" applyFont="1" applyAlignment="1">
      <alignment vertical="center"/>
    </xf>
    <xf numFmtId="165" fontId="39" fillId="9" borderId="1" xfId="2" applyFont="1" applyFill="1" applyBorder="1" applyAlignment="1">
      <alignment horizontal="center" vertical="center" wrapText="1"/>
    </xf>
    <xf numFmtId="165" fontId="0" fillId="10" borderId="1" xfId="2" applyFont="1" applyFill="1" applyBorder="1" applyAlignment="1">
      <alignment vertical="center"/>
    </xf>
    <xf numFmtId="167" fontId="10" fillId="10" borderId="1" xfId="10" applyFont="1" applyFill="1" applyBorder="1" applyAlignment="1">
      <alignment vertical="center"/>
    </xf>
    <xf numFmtId="44" fontId="41" fillId="10" borderId="1" xfId="0" applyNumberFormat="1" applyFont="1" applyFill="1" applyBorder="1" applyAlignment="1">
      <alignment vertical="center"/>
    </xf>
    <xf numFmtId="3" fontId="3" fillId="0" borderId="0" xfId="5" applyNumberFormat="1" applyFont="1" applyFill="1" applyBorder="1" applyAlignment="1" applyProtection="1">
      <alignment horizontal="center" vertical="center" wrapText="1"/>
      <protection hidden="1"/>
    </xf>
    <xf numFmtId="3" fontId="14" fillId="0" borderId="0" xfId="0" applyNumberFormat="1" applyFont="1" applyFill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top" wrapText="1"/>
    </xf>
    <xf numFmtId="0" fontId="37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65" fontId="41" fillId="10" borderId="11" xfId="2" applyFont="1" applyFill="1" applyBorder="1" applyAlignment="1">
      <alignment horizontal="center" vertical="center"/>
    </xf>
    <xf numFmtId="165" fontId="41" fillId="10" borderId="6" xfId="2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10" fontId="37" fillId="0" borderId="7" xfId="0" applyNumberFormat="1" applyFont="1" applyBorder="1" applyAlignment="1">
      <alignment horizontal="center" vertical="center"/>
    </xf>
    <xf numFmtId="10" fontId="37" fillId="0" borderId="9" xfId="0" applyNumberFormat="1" applyFont="1" applyBorder="1" applyAlignment="1">
      <alignment horizontal="center" vertical="center"/>
    </xf>
    <xf numFmtId="10" fontId="37" fillId="0" borderId="10" xfId="0" applyNumberFormat="1" applyFont="1" applyBorder="1" applyAlignment="1">
      <alignment horizontal="center" vertical="center"/>
    </xf>
    <xf numFmtId="10" fontId="9" fillId="0" borderId="7" xfId="14" applyNumberFormat="1" applyFont="1" applyFill="1" applyBorder="1" applyAlignment="1" applyProtection="1">
      <alignment horizontal="center" vertical="center" wrapText="1"/>
      <protection hidden="1"/>
    </xf>
    <xf numFmtId="10" fontId="9" fillId="0" borderId="9" xfId="14" applyNumberFormat="1" applyFont="1" applyFill="1" applyBorder="1" applyAlignment="1" applyProtection="1">
      <alignment horizontal="center" vertical="center" wrapText="1"/>
      <protection hidden="1"/>
    </xf>
    <xf numFmtId="10" fontId="9" fillId="0" borderId="10" xfId="14" applyNumberFormat="1" applyFont="1" applyFill="1" applyBorder="1" applyAlignment="1" applyProtection="1">
      <alignment horizontal="center" vertical="center" wrapText="1"/>
      <protection hidden="1"/>
    </xf>
    <xf numFmtId="0" fontId="39" fillId="0" borderId="1" xfId="0" applyFont="1" applyFill="1" applyBorder="1" applyAlignment="1">
      <alignment horizontal="center" vertical="center"/>
    </xf>
    <xf numFmtId="44" fontId="41" fillId="10" borderId="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left" vertical="center"/>
      <protection hidden="1"/>
    </xf>
    <xf numFmtId="0" fontId="5" fillId="4" borderId="7" xfId="0" applyFont="1" applyFill="1" applyBorder="1" applyAlignment="1" applyProtection="1">
      <alignment horizontal="left" vertical="center"/>
      <protection hidden="1"/>
    </xf>
    <xf numFmtId="0" fontId="5" fillId="4" borderId="9" xfId="0" applyFont="1" applyFill="1" applyBorder="1" applyAlignment="1" applyProtection="1">
      <alignment horizontal="left" vertical="center"/>
      <protection hidden="1"/>
    </xf>
    <xf numFmtId="0" fontId="5" fillId="4" borderId="10" xfId="0" applyFont="1" applyFill="1" applyBorder="1" applyAlignment="1" applyProtection="1">
      <alignment horizontal="left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44" fontId="28" fillId="0" borderId="8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28" fillId="0" borderId="1" xfId="0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165" fontId="12" fillId="3" borderId="1" xfId="2" applyFont="1" applyFill="1" applyBorder="1" applyAlignment="1" applyProtection="1">
      <alignment horizontal="center" vertical="center" wrapText="1"/>
      <protection hidden="1"/>
    </xf>
    <xf numFmtId="3" fontId="14" fillId="3" borderId="1" xfId="5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28" fillId="0" borderId="13" xfId="0" applyFont="1" applyFill="1" applyBorder="1" applyAlignment="1" applyProtection="1">
      <alignment horizontal="center" vertical="center"/>
      <protection hidden="1"/>
    </xf>
    <xf numFmtId="0" fontId="28" fillId="0" borderId="2" xfId="0" applyFont="1" applyFill="1" applyBorder="1" applyAlignment="1" applyProtection="1">
      <alignment horizontal="center" vertical="center"/>
      <protection hidden="1"/>
    </xf>
    <xf numFmtId="0" fontId="28" fillId="0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3" fontId="12" fillId="3" borderId="1" xfId="5" applyNumberFormat="1" applyFont="1" applyFill="1" applyBorder="1" applyAlignment="1" applyProtection="1">
      <alignment horizontal="center" vertical="center" wrapText="1"/>
      <protection hidden="1"/>
    </xf>
    <xf numFmtId="3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hidden="1"/>
    </xf>
  </cellXfs>
  <cellStyles count="17">
    <cellStyle name="Millares" xfId="1" builtinId="3"/>
    <cellStyle name="Millares [0] 3" xfId="9"/>
    <cellStyle name="Millares 2" xfId="12"/>
    <cellStyle name="Millares 5" xfId="16"/>
    <cellStyle name="Millares_ANEXO No 9-ESTIMACION DE COSTOS" xfId="6"/>
    <cellStyle name="Millares_DISCRIMINACION DEL A.I.U. REFO 28 SEP" xfId="4"/>
    <cellStyle name="Moneda" xfId="2" builtinId="4"/>
    <cellStyle name="Moneda 2" xfId="15"/>
    <cellStyle name="Moneda 4" xfId="10"/>
    <cellStyle name="Moneda_ANEXO No 9-ESTIMACION DE COSTOS" xfId="7"/>
    <cellStyle name="Normal" xfId="0" builtinId="0"/>
    <cellStyle name="Normal 2" xfId="5"/>
    <cellStyle name="Normal 2 2 2 2" xfId="13"/>
    <cellStyle name="Normal 3" xfId="8"/>
    <cellStyle name="Porcentaje" xfId="3" builtinId="5"/>
    <cellStyle name="Porcentaje 2" xfId="14"/>
    <cellStyle name="Porcentaje 3" xfId="11"/>
  </cellStyles>
  <dxfs count="0"/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104775</xdr:rowOff>
    </xdr:from>
    <xdr:to>
      <xdr:col>1</xdr:col>
      <xdr:colOff>1076326</xdr:colOff>
      <xdr:row>6</xdr:row>
      <xdr:rowOff>42124</xdr:rowOff>
    </xdr:to>
    <xdr:pic>
      <xdr:nvPicPr>
        <xdr:cNvPr id="2" name="Picture 11" descr="SED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57200"/>
          <a:ext cx="1038226" cy="97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264319</xdr:colOff>
      <xdr:row>1</xdr:row>
      <xdr:rowOff>52390</xdr:rowOff>
    </xdr:from>
    <xdr:to>
      <xdr:col>1</xdr:col>
      <xdr:colOff>904874</xdr:colOff>
      <xdr:row>1</xdr:row>
      <xdr:rowOff>791587</xdr:rowOff>
    </xdr:to>
    <xdr:grpSp>
      <xdr:nvGrpSpPr>
        <xdr:cNvPr id="2" name="Group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835819" y="232307"/>
          <a:ext cx="640555" cy="739197"/>
          <a:chOff x="788" y="19"/>
          <a:chExt cx="66" cy="105"/>
        </a:xfrm>
      </xdr:grpSpPr>
      <xdr:sp macro="" textlink="">
        <xdr:nvSpPr>
          <xdr:cNvPr id="3" name="Rectangle 18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788" y="75"/>
            <a:ext cx="66" cy="4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s-ES" sz="400" b="0" i="0" strike="noStrike">
                <a:solidFill>
                  <a:srgbClr val="000000"/>
                </a:solidFill>
                <a:latin typeface="Tahoma"/>
                <a:cs typeface="Tahoma"/>
              </a:rPr>
              <a:t>ALCALDIA MAYOR</a:t>
            </a:r>
          </a:p>
          <a:p>
            <a:pPr algn="ctr" rtl="0">
              <a:defRPr sz="1000"/>
            </a:pPr>
            <a:r>
              <a:rPr lang="es-ES" sz="400" b="0" i="0" strike="noStrike">
                <a:solidFill>
                  <a:srgbClr val="000000"/>
                </a:solidFill>
                <a:latin typeface="Tahoma"/>
                <a:cs typeface="Tahoma"/>
              </a:rPr>
              <a:t>BOGOTÁ D.C.</a:t>
            </a:r>
          </a:p>
          <a:p>
            <a:pPr algn="ctr" rtl="0">
              <a:defRPr sz="1000"/>
            </a:pPr>
            <a:r>
              <a:rPr lang="es-ES" sz="500" b="0" i="0" strike="noStrike">
                <a:solidFill>
                  <a:srgbClr val="000000"/>
                </a:solidFill>
                <a:latin typeface="Tahoma"/>
                <a:cs typeface="Tahoma"/>
              </a:rPr>
              <a:t>SECRETARÍA</a:t>
            </a:r>
            <a:endParaRPr lang="es-ES" sz="400" b="0" i="0" strike="noStrike">
              <a:solidFill>
                <a:srgbClr val="000000"/>
              </a:solidFill>
              <a:latin typeface="Tahoma"/>
              <a:cs typeface="Tahoma"/>
            </a:endParaRPr>
          </a:p>
          <a:p>
            <a:pPr algn="ctr" rtl="0">
              <a:defRPr sz="1000"/>
            </a:pPr>
            <a:r>
              <a:rPr lang="es-ES" sz="400" b="0" i="0" strike="noStrike">
                <a:solidFill>
                  <a:srgbClr val="000000"/>
                </a:solidFill>
                <a:latin typeface="Tahoma"/>
                <a:cs typeface="Tahoma"/>
              </a:rPr>
              <a:t>DE EDUCACIÓN</a:t>
            </a:r>
            <a:endParaRPr lang="es-ES" sz="600" b="0" i="0" strike="noStrike">
              <a:solidFill>
                <a:srgbClr val="000000"/>
              </a:solidFill>
              <a:latin typeface="Tahoma"/>
              <a:cs typeface="Tahoma"/>
            </a:endParaRP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19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1" y="19"/>
            <a:ext cx="40" cy="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264319</xdr:colOff>
      <xdr:row>1</xdr:row>
      <xdr:rowOff>52390</xdr:rowOff>
    </xdr:from>
    <xdr:to>
      <xdr:col>1</xdr:col>
      <xdr:colOff>904874</xdr:colOff>
      <xdr:row>1</xdr:row>
      <xdr:rowOff>791587</xdr:rowOff>
    </xdr:to>
    <xdr:grpSp>
      <xdr:nvGrpSpPr>
        <xdr:cNvPr id="2" name="Group 1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835819" y="230190"/>
          <a:ext cx="640555" cy="739197"/>
          <a:chOff x="788" y="19"/>
          <a:chExt cx="66" cy="105"/>
        </a:xfrm>
      </xdr:grpSpPr>
      <xdr:sp macro="" textlink="">
        <xdr:nvSpPr>
          <xdr:cNvPr id="3" name="Rectangle 18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788" y="75"/>
            <a:ext cx="66" cy="4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s-ES" sz="400" b="0" i="0" strike="noStrike">
                <a:solidFill>
                  <a:srgbClr val="000000"/>
                </a:solidFill>
                <a:latin typeface="Tahoma"/>
                <a:cs typeface="Tahoma"/>
              </a:rPr>
              <a:t>ALCALDIA MAYOR</a:t>
            </a:r>
          </a:p>
          <a:p>
            <a:pPr algn="ctr" rtl="0">
              <a:defRPr sz="1000"/>
            </a:pPr>
            <a:r>
              <a:rPr lang="es-ES" sz="400" b="0" i="0" strike="noStrike">
                <a:solidFill>
                  <a:srgbClr val="000000"/>
                </a:solidFill>
                <a:latin typeface="Tahoma"/>
                <a:cs typeface="Tahoma"/>
              </a:rPr>
              <a:t>BOGOTÁ D.C.</a:t>
            </a:r>
          </a:p>
          <a:p>
            <a:pPr algn="ctr" rtl="0">
              <a:defRPr sz="1000"/>
            </a:pPr>
            <a:r>
              <a:rPr lang="es-ES" sz="500" b="0" i="0" strike="noStrike">
                <a:solidFill>
                  <a:srgbClr val="000000"/>
                </a:solidFill>
                <a:latin typeface="Tahoma"/>
                <a:cs typeface="Tahoma"/>
              </a:rPr>
              <a:t>SECRETARÍA</a:t>
            </a:r>
            <a:endParaRPr lang="es-ES" sz="400" b="0" i="0" strike="noStrike">
              <a:solidFill>
                <a:srgbClr val="000000"/>
              </a:solidFill>
              <a:latin typeface="Tahoma"/>
              <a:cs typeface="Tahoma"/>
            </a:endParaRPr>
          </a:p>
          <a:p>
            <a:pPr algn="ctr" rtl="0">
              <a:defRPr sz="1000"/>
            </a:pPr>
            <a:r>
              <a:rPr lang="es-ES" sz="400" b="0" i="0" strike="noStrike">
                <a:solidFill>
                  <a:srgbClr val="000000"/>
                </a:solidFill>
                <a:latin typeface="Tahoma"/>
                <a:cs typeface="Tahoma"/>
              </a:rPr>
              <a:t>DE EDUCACIÓN</a:t>
            </a:r>
            <a:endParaRPr lang="es-ES" sz="600" b="0" i="0" strike="noStrike">
              <a:solidFill>
                <a:srgbClr val="000000"/>
              </a:solidFill>
              <a:latin typeface="Tahoma"/>
              <a:cs typeface="Tahoma"/>
            </a:endParaRP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19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1" y="19"/>
            <a:ext cx="40" cy="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0%20-%20PROCESOS%202016\01%20-%20EN%20ESTUDIOS%20PREVIOS\14-%20OBRAS%20REDES%20HIDR&#193;ULICAS\CALCULO%20DEL%20AI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4300d178\COMPARTIDA\LANDRADE\OFICINA\Contrato%20GO2010056\informacion%202008\COSTEO%20DE%20A.I.U.%20Y%20FACTOR%20MULTIPLICADOR%20PARA%20PROYECTAR%20A&#209;O%20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4300d178\COMPARTIDA\MIJ\NL%20Costeos\Costeo%20Consultoria%20Banc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LCULO TARIFAS"/>
      <sheetName val="TARIFAS"/>
      <sheetName val="INFORMACION DEL FP"/>
      <sheetName val="PERSONAL Y OTROS"/>
      <sheetName val="Hoja2"/>
      <sheetName val="IMPUESTOS Y VR TOTAL"/>
      <sheetName val="FM"/>
      <sheetName val="COSTEO"/>
      <sheetName val="COSTEO TOTAL OBRA"/>
      <sheetName val="AIU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 refreshError="1"/>
      <sheetData sheetId="2" refreshError="1"/>
      <sheetData sheetId="3" refreshError="1">
        <row r="8">
          <cell r="G8">
            <v>1</v>
          </cell>
          <cell r="H8">
            <v>6.0899999999999999E-3</v>
          </cell>
          <cell r="I8">
            <v>5.2199999999999998E-3</v>
          </cell>
          <cell r="J8">
            <v>6.96E-3</v>
          </cell>
          <cell r="L8">
            <v>1</v>
          </cell>
          <cell r="M8">
            <v>5</v>
          </cell>
        </row>
        <row r="9">
          <cell r="G9">
            <v>2</v>
          </cell>
          <cell r="H9">
            <v>1.3485E-2</v>
          </cell>
          <cell r="I9">
            <v>1.044E-2</v>
          </cell>
          <cell r="J9">
            <v>1.653E-2</v>
          </cell>
          <cell r="L9">
            <v>2</v>
          </cell>
          <cell r="M9">
            <v>5</v>
          </cell>
        </row>
        <row r="10">
          <cell r="G10">
            <v>3</v>
          </cell>
          <cell r="H10">
            <v>3.2625000000000001E-2</v>
          </cell>
          <cell r="I10">
            <v>2.436E-2</v>
          </cell>
          <cell r="J10">
            <v>4.0890000000000003E-2</v>
          </cell>
          <cell r="L10">
            <v>3</v>
          </cell>
          <cell r="M10">
            <v>1</v>
          </cell>
        </row>
        <row r="11">
          <cell r="G11">
            <v>4</v>
          </cell>
          <cell r="H11">
            <v>5.2049999999999999E-2</v>
          </cell>
          <cell r="I11">
            <v>4.3499999999999997E-2</v>
          </cell>
          <cell r="J11">
            <v>6.0600000000000001E-2</v>
          </cell>
          <cell r="L11">
            <v>4</v>
          </cell>
          <cell r="M11">
            <v>2</v>
          </cell>
        </row>
        <row r="12">
          <cell r="G12">
            <v>5</v>
          </cell>
          <cell r="H12">
            <v>7.8299999999999995E-2</v>
          </cell>
          <cell r="I12">
            <v>6.9599999999999995E-2</v>
          </cell>
          <cell r="J12">
            <v>8.6999999999999994E-2</v>
          </cell>
          <cell r="L12">
            <v>5</v>
          </cell>
          <cell r="M12">
            <v>1</v>
          </cell>
        </row>
        <row r="25">
          <cell r="D25">
            <v>0</v>
          </cell>
        </row>
        <row r="27">
          <cell r="D27">
            <v>0</v>
          </cell>
        </row>
      </sheetData>
      <sheetData sheetId="4" refreshError="1">
        <row r="8">
          <cell r="D8">
            <v>1</v>
          </cell>
        </row>
        <row r="9">
          <cell r="O9">
            <v>990490000</v>
          </cell>
        </row>
        <row r="10">
          <cell r="B10">
            <v>34.4</v>
          </cell>
          <cell r="D10">
            <v>8</v>
          </cell>
          <cell r="O10">
            <v>96632499.237599969</v>
          </cell>
        </row>
        <row r="12">
          <cell r="P12">
            <v>64246204.895199977</v>
          </cell>
        </row>
        <row r="13">
          <cell r="C13" t="str">
            <v>EXPERIENCIA</v>
          </cell>
        </row>
        <row r="14">
          <cell r="O14">
            <v>16533556.357919998</v>
          </cell>
        </row>
        <row r="15">
          <cell r="O15">
            <v>25683194.342399996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2225876.8430079995</v>
          </cell>
        </row>
        <row r="20">
          <cell r="O20">
            <v>2225876.8430079995</v>
          </cell>
        </row>
        <row r="21">
          <cell r="O21">
            <v>2225876.8430079995</v>
          </cell>
        </row>
        <row r="22">
          <cell r="O22">
            <v>0</v>
          </cell>
        </row>
        <row r="23">
          <cell r="O23">
            <v>3424425.9123199997</v>
          </cell>
        </row>
        <row r="24">
          <cell r="O24">
            <v>1712212.9561599998</v>
          </cell>
        </row>
        <row r="25">
          <cell r="O25">
            <v>5136638.8684799988</v>
          </cell>
        </row>
        <row r="26">
          <cell r="O26">
            <v>2539272.9644479998</v>
          </cell>
        </row>
        <row r="27">
          <cell r="O27">
            <v>2539272.9644479998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I33">
            <v>5043000</v>
          </cell>
        </row>
        <row r="34">
          <cell r="C34" t="str">
            <v>CODIGO</v>
          </cell>
          <cell r="P34">
            <v>25683194.342399996</v>
          </cell>
        </row>
        <row r="35">
          <cell r="O35">
            <v>25683194.342399996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I45">
            <v>2016000</v>
          </cell>
        </row>
        <row r="46">
          <cell r="C46">
            <v>0</v>
          </cell>
          <cell r="P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3">
          <cell r="C53">
            <v>0</v>
          </cell>
          <cell r="P53">
            <v>0</v>
          </cell>
        </row>
        <row r="54">
          <cell r="B54">
            <v>0</v>
          </cell>
          <cell r="O54">
            <v>0</v>
          </cell>
        </row>
        <row r="55">
          <cell r="B55">
            <v>0</v>
          </cell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5581600</v>
          </cell>
        </row>
        <row r="65">
          <cell r="O65">
            <v>609600</v>
          </cell>
        </row>
        <row r="66">
          <cell r="O66">
            <v>0</v>
          </cell>
        </row>
        <row r="67">
          <cell r="O67">
            <v>1000000</v>
          </cell>
        </row>
        <row r="68">
          <cell r="O68">
            <v>28800.000000000004</v>
          </cell>
        </row>
        <row r="69">
          <cell r="O69">
            <v>878400</v>
          </cell>
        </row>
        <row r="70">
          <cell r="O70">
            <v>60000</v>
          </cell>
        </row>
        <row r="71">
          <cell r="O71">
            <v>2476800</v>
          </cell>
        </row>
        <row r="72">
          <cell r="O72">
            <v>528000</v>
          </cell>
        </row>
        <row r="74">
          <cell r="P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3">
          <cell r="P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8">
          <cell r="P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5">
          <cell r="P95">
            <v>1121500</v>
          </cell>
        </row>
        <row r="96">
          <cell r="O96">
            <v>1121500</v>
          </cell>
        </row>
        <row r="97">
          <cell r="O97">
            <v>0</v>
          </cell>
        </row>
        <row r="98">
          <cell r="O98">
            <v>0</v>
          </cell>
        </row>
        <row r="100">
          <cell r="P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26">
          <cell r="A126" t="str">
            <v>Aparatos Sanit, (sum. e instal)/Gl/Unidad</v>
          </cell>
        </row>
        <row r="127">
          <cell r="A127" t="str">
            <v>Aseo/m2</v>
          </cell>
        </row>
        <row r="128">
          <cell r="A128" t="str">
            <v>Campamento Obra/m2</v>
          </cell>
        </row>
        <row r="129">
          <cell r="A129" t="str">
            <v>Derechos Agua/Gl</v>
          </cell>
        </row>
        <row r="130">
          <cell r="A130" t="str">
            <v>Derechos Energía/Gl</v>
          </cell>
        </row>
        <row r="131">
          <cell r="A131" t="str">
            <v>Derechos Gas/Gl</v>
          </cell>
        </row>
        <row r="132">
          <cell r="A132" t="str">
            <v>Prov. Agua/ml</v>
          </cell>
        </row>
        <row r="133">
          <cell r="A133" t="str">
            <v>Prov. Energía/ml</v>
          </cell>
        </row>
        <row r="134">
          <cell r="A134" t="str">
            <v>Prov. Teléfono/ml</v>
          </cell>
        </row>
        <row r="135">
          <cell r="A135" t="str">
            <v>Servicios Públiicos/mes</v>
          </cell>
        </row>
        <row r="136">
          <cell r="A136" t="str">
            <v>Señalización/ml</v>
          </cell>
        </row>
        <row r="137">
          <cell r="A137" t="str">
            <v>Señalización/m2</v>
          </cell>
        </row>
        <row r="138">
          <cell r="A138" t="str">
            <v>Cerramiento/m2</v>
          </cell>
        </row>
        <row r="139">
          <cell r="A139" t="str">
            <v>Vallas/und</v>
          </cell>
        </row>
      </sheetData>
      <sheetData sheetId="5" refreshError="1"/>
      <sheetData sheetId="6" refreshError="1">
        <row r="7">
          <cell r="F7">
            <v>49524500</v>
          </cell>
        </row>
        <row r="10">
          <cell r="D10">
            <v>1300033772</v>
          </cell>
          <cell r="F10">
            <v>133672072.504584</v>
          </cell>
        </row>
        <row r="11">
          <cell r="E11">
            <v>5200135.0880000005</v>
          </cell>
        </row>
        <row r="12">
          <cell r="E12">
            <v>8970233.0267999992</v>
          </cell>
        </row>
        <row r="13">
          <cell r="E13">
            <v>65001688.600000001</v>
          </cell>
        </row>
        <row r="14">
          <cell r="E14">
            <v>0</v>
          </cell>
        </row>
        <row r="15">
          <cell r="E15">
            <v>26000675.440000001</v>
          </cell>
        </row>
        <row r="16">
          <cell r="E16">
            <v>12740330.965599999</v>
          </cell>
        </row>
        <row r="17">
          <cell r="E17">
            <v>0</v>
          </cell>
        </row>
        <row r="19">
          <cell r="E19">
            <v>150803.917552</v>
          </cell>
        </row>
        <row r="20">
          <cell r="E20">
            <v>1055627.4228640001</v>
          </cell>
        </row>
        <row r="21">
          <cell r="E21">
            <v>1055627.4228640001</v>
          </cell>
        </row>
        <row r="22">
          <cell r="E22">
            <v>377009.79388000001</v>
          </cell>
        </row>
        <row r="23">
          <cell r="E23">
            <v>11310293.816399999</v>
          </cell>
        </row>
        <row r="24">
          <cell r="E24">
            <v>1809647.0106239996</v>
          </cell>
        </row>
        <row r="27">
          <cell r="F27">
            <v>1300033772</v>
          </cell>
        </row>
        <row r="39">
          <cell r="E39">
            <v>146718556.96000001</v>
          </cell>
        </row>
        <row r="40">
          <cell r="E40">
            <v>218180612.72068965</v>
          </cell>
        </row>
        <row r="41">
          <cell r="E41">
            <v>5059260584.8275871</v>
          </cell>
        </row>
        <row r="42">
          <cell r="E42">
            <v>632407573.10344827</v>
          </cell>
        </row>
        <row r="43">
          <cell r="E43">
            <v>0</v>
          </cell>
        </row>
        <row r="44">
          <cell r="E44">
            <v>4254838.1518399995</v>
          </cell>
        </row>
        <row r="45">
          <cell r="E45">
            <v>0</v>
          </cell>
        </row>
        <row r="46">
          <cell r="E46">
            <v>29783867.062879998</v>
          </cell>
        </row>
        <row r="47">
          <cell r="E47">
            <v>10637095.379599998</v>
          </cell>
        </row>
        <row r="48">
          <cell r="E48">
            <v>110625791.94783999</v>
          </cell>
        </row>
        <row r="51">
          <cell r="F51" t="str">
            <v>COSTEO DE OBRA</v>
          </cell>
        </row>
        <row r="52">
          <cell r="F52">
            <v>36679639240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Impuestos locales</v>
          </cell>
          <cell r="C67">
            <v>0.02</v>
          </cell>
          <cell r="D67">
            <v>1</v>
          </cell>
        </row>
        <row r="68">
          <cell r="B68" t="str">
            <v>Renta/Utilidad</v>
          </cell>
          <cell r="C68">
            <v>0</v>
          </cell>
          <cell r="D68">
            <v>1</v>
          </cell>
        </row>
        <row r="69">
          <cell r="B69" t="str">
            <v>Retención/Vr Total Cto Obra</v>
          </cell>
          <cell r="C69">
            <v>0.01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Publicación Diario Oficial</v>
          </cell>
          <cell r="C76">
            <v>0</v>
          </cell>
          <cell r="D76">
            <v>0</v>
          </cell>
        </row>
        <row r="77">
          <cell r="B77" t="str">
            <v>Estabilidad de la Obra</v>
          </cell>
          <cell r="C77">
            <v>3.0000000000000001E-3</v>
          </cell>
          <cell r="D77">
            <v>0.5</v>
          </cell>
          <cell r="E77">
            <v>52</v>
          </cell>
        </row>
        <row r="78">
          <cell r="B78" t="str">
            <v>Salarios, Prestaciones</v>
          </cell>
          <cell r="C78">
            <v>5.0000000000000001E-3</v>
          </cell>
          <cell r="D78">
            <v>0.05</v>
          </cell>
          <cell r="E78">
            <v>44</v>
          </cell>
        </row>
        <row r="79">
          <cell r="B79" t="str">
            <v>Buen manejo Anticipo</v>
          </cell>
          <cell r="C79">
            <v>3.0000000000000001E-3</v>
          </cell>
          <cell r="D79">
            <v>0.2</v>
          </cell>
          <cell r="E79">
            <v>6</v>
          </cell>
        </row>
        <row r="80">
          <cell r="B80" t="str">
            <v>Cumplimiento</v>
          </cell>
          <cell r="C80">
            <v>3.0000000000000001E-3</v>
          </cell>
          <cell r="D80">
            <v>0.2</v>
          </cell>
          <cell r="E80">
            <v>6</v>
          </cell>
        </row>
        <row r="81">
          <cell r="B81" t="str">
            <v>Calidad de los Servicios</v>
          </cell>
          <cell r="C81">
            <v>3.0000000000000001E-3</v>
          </cell>
          <cell r="D81">
            <v>0.2</v>
          </cell>
          <cell r="E81">
            <v>44</v>
          </cell>
        </row>
        <row r="82">
          <cell r="B82" t="str">
            <v>Responsabilidad Civil</v>
          </cell>
          <cell r="C82">
            <v>3.0000000000000001E-3</v>
          </cell>
          <cell r="D82">
            <v>0.3</v>
          </cell>
          <cell r="E82">
            <v>8</v>
          </cell>
        </row>
        <row r="83">
          <cell r="B83" t="str">
            <v>Garantía de Seriedad</v>
          </cell>
          <cell r="C83">
            <v>1E-3</v>
          </cell>
          <cell r="D83">
            <v>0.1</v>
          </cell>
          <cell r="E83">
            <v>3</v>
          </cell>
        </row>
      </sheetData>
      <sheetData sheetId="7" refreshError="1">
        <row r="8">
          <cell r="E8" t="e">
            <v>#VALUE!</v>
          </cell>
        </row>
        <row r="10">
          <cell r="E10" t="e">
            <v>#VALUE!</v>
          </cell>
        </row>
        <row r="11">
          <cell r="E11" t="e">
            <v>#VALUE!</v>
          </cell>
        </row>
        <row r="12">
          <cell r="E12" t="e">
            <v>#VALUE!</v>
          </cell>
        </row>
        <row r="13">
          <cell r="E13" t="e">
            <v>#VALUE!</v>
          </cell>
        </row>
        <row r="15">
          <cell r="E15" t="e">
            <v>#VALUE!</v>
          </cell>
        </row>
        <row r="16">
          <cell r="E16" t="e">
            <v>#VALUE!</v>
          </cell>
        </row>
        <row r="17">
          <cell r="E17" t="e">
            <v>#VALUE!</v>
          </cell>
        </row>
        <row r="18">
          <cell r="E18" t="e">
            <v>#VALUE!</v>
          </cell>
        </row>
        <row r="19">
          <cell r="E19" t="e">
            <v>#VALUE!</v>
          </cell>
        </row>
        <row r="21">
          <cell r="E21" t="e">
            <v>#VALUE!</v>
          </cell>
        </row>
        <row r="22">
          <cell r="E22" t="e">
            <v>#VALUE!</v>
          </cell>
        </row>
        <row r="45">
          <cell r="D45" t="e">
            <v>#VALUE!</v>
          </cell>
        </row>
        <row r="57">
          <cell r="E57">
            <v>1.8804596004207677</v>
          </cell>
        </row>
        <row r="62">
          <cell r="E62" t="e">
            <v>#VALUE!</v>
          </cell>
        </row>
      </sheetData>
      <sheetData sheetId="8" refreshError="1"/>
      <sheetData sheetId="9" refreshError="1">
        <row r="7">
          <cell r="D7">
            <v>990490000</v>
          </cell>
        </row>
        <row r="29">
          <cell r="B29">
            <v>0.05</v>
          </cell>
        </row>
        <row r="33">
          <cell r="D33">
            <v>1300033772</v>
          </cell>
        </row>
        <row r="35">
          <cell r="D35">
            <v>1300033772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mponente minimo"/>
      <sheetName val="COSTEO FM"/>
      <sheetName val="IPC"/>
      <sheetName val="Ensayos Laboratorio"/>
      <sheetName val="Hoja1"/>
    </sheetNames>
    <sheetDataSet>
      <sheetData sheetId="0"/>
      <sheetData sheetId="1"/>
      <sheetData sheetId="2">
        <row r="10">
          <cell r="D10">
            <v>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C25"/>
  <sheetViews>
    <sheetView workbookViewId="0"/>
  </sheetViews>
  <sheetFormatPr baseColWidth="10" defaultRowHeight="24.95" customHeight="1" x14ac:dyDescent="0.25"/>
  <cols>
    <col min="1" max="1" width="3" style="3" customWidth="1"/>
    <col min="2" max="2" width="69.7109375" style="3" customWidth="1"/>
    <col min="3" max="3" width="23.42578125" style="10" customWidth="1"/>
    <col min="4" max="256" width="11.42578125" style="3"/>
    <col min="257" max="257" width="3" style="3" customWidth="1"/>
    <col min="258" max="258" width="69.7109375" style="3" customWidth="1"/>
    <col min="259" max="259" width="23.42578125" style="3" customWidth="1"/>
    <col min="260" max="512" width="11.42578125" style="3"/>
    <col min="513" max="513" width="3" style="3" customWidth="1"/>
    <col min="514" max="514" width="69.7109375" style="3" customWidth="1"/>
    <col min="515" max="515" width="23.42578125" style="3" customWidth="1"/>
    <col min="516" max="768" width="11.42578125" style="3"/>
    <col min="769" max="769" width="3" style="3" customWidth="1"/>
    <col min="770" max="770" width="69.7109375" style="3" customWidth="1"/>
    <col min="771" max="771" width="23.42578125" style="3" customWidth="1"/>
    <col min="772" max="1024" width="11.42578125" style="3"/>
    <col min="1025" max="1025" width="3" style="3" customWidth="1"/>
    <col min="1026" max="1026" width="69.7109375" style="3" customWidth="1"/>
    <col min="1027" max="1027" width="23.42578125" style="3" customWidth="1"/>
    <col min="1028" max="1280" width="11.42578125" style="3"/>
    <col min="1281" max="1281" width="3" style="3" customWidth="1"/>
    <col min="1282" max="1282" width="69.7109375" style="3" customWidth="1"/>
    <col min="1283" max="1283" width="23.42578125" style="3" customWidth="1"/>
    <col min="1284" max="1536" width="11.42578125" style="3"/>
    <col min="1537" max="1537" width="3" style="3" customWidth="1"/>
    <col min="1538" max="1538" width="69.7109375" style="3" customWidth="1"/>
    <col min="1539" max="1539" width="23.42578125" style="3" customWidth="1"/>
    <col min="1540" max="1792" width="11.42578125" style="3"/>
    <col min="1793" max="1793" width="3" style="3" customWidth="1"/>
    <col min="1794" max="1794" width="69.7109375" style="3" customWidth="1"/>
    <col min="1795" max="1795" width="23.42578125" style="3" customWidth="1"/>
    <col min="1796" max="2048" width="11.42578125" style="3"/>
    <col min="2049" max="2049" width="3" style="3" customWidth="1"/>
    <col min="2050" max="2050" width="69.7109375" style="3" customWidth="1"/>
    <col min="2051" max="2051" width="23.42578125" style="3" customWidth="1"/>
    <col min="2052" max="2304" width="11.42578125" style="3"/>
    <col min="2305" max="2305" width="3" style="3" customWidth="1"/>
    <col min="2306" max="2306" width="69.7109375" style="3" customWidth="1"/>
    <col min="2307" max="2307" width="23.42578125" style="3" customWidth="1"/>
    <col min="2308" max="2560" width="11.42578125" style="3"/>
    <col min="2561" max="2561" width="3" style="3" customWidth="1"/>
    <col min="2562" max="2562" width="69.7109375" style="3" customWidth="1"/>
    <col min="2563" max="2563" width="23.42578125" style="3" customWidth="1"/>
    <col min="2564" max="2816" width="11.42578125" style="3"/>
    <col min="2817" max="2817" width="3" style="3" customWidth="1"/>
    <col min="2818" max="2818" width="69.7109375" style="3" customWidth="1"/>
    <col min="2819" max="2819" width="23.42578125" style="3" customWidth="1"/>
    <col min="2820" max="3072" width="11.42578125" style="3"/>
    <col min="3073" max="3073" width="3" style="3" customWidth="1"/>
    <col min="3074" max="3074" width="69.7109375" style="3" customWidth="1"/>
    <col min="3075" max="3075" width="23.42578125" style="3" customWidth="1"/>
    <col min="3076" max="3328" width="11.42578125" style="3"/>
    <col min="3329" max="3329" width="3" style="3" customWidth="1"/>
    <col min="3330" max="3330" width="69.7109375" style="3" customWidth="1"/>
    <col min="3331" max="3331" width="23.42578125" style="3" customWidth="1"/>
    <col min="3332" max="3584" width="11.42578125" style="3"/>
    <col min="3585" max="3585" width="3" style="3" customWidth="1"/>
    <col min="3586" max="3586" width="69.7109375" style="3" customWidth="1"/>
    <col min="3587" max="3587" width="23.42578125" style="3" customWidth="1"/>
    <col min="3588" max="3840" width="11.42578125" style="3"/>
    <col min="3841" max="3841" width="3" style="3" customWidth="1"/>
    <col min="3842" max="3842" width="69.7109375" style="3" customWidth="1"/>
    <col min="3843" max="3843" width="23.42578125" style="3" customWidth="1"/>
    <col min="3844" max="4096" width="11.42578125" style="3"/>
    <col min="4097" max="4097" width="3" style="3" customWidth="1"/>
    <col min="4098" max="4098" width="69.7109375" style="3" customWidth="1"/>
    <col min="4099" max="4099" width="23.42578125" style="3" customWidth="1"/>
    <col min="4100" max="4352" width="11.42578125" style="3"/>
    <col min="4353" max="4353" width="3" style="3" customWidth="1"/>
    <col min="4354" max="4354" width="69.7109375" style="3" customWidth="1"/>
    <col min="4355" max="4355" width="23.42578125" style="3" customWidth="1"/>
    <col min="4356" max="4608" width="11.42578125" style="3"/>
    <col min="4609" max="4609" width="3" style="3" customWidth="1"/>
    <col min="4610" max="4610" width="69.7109375" style="3" customWidth="1"/>
    <col min="4611" max="4611" width="23.42578125" style="3" customWidth="1"/>
    <col min="4612" max="4864" width="11.42578125" style="3"/>
    <col min="4865" max="4865" width="3" style="3" customWidth="1"/>
    <col min="4866" max="4866" width="69.7109375" style="3" customWidth="1"/>
    <col min="4867" max="4867" width="23.42578125" style="3" customWidth="1"/>
    <col min="4868" max="5120" width="11.42578125" style="3"/>
    <col min="5121" max="5121" width="3" style="3" customWidth="1"/>
    <col min="5122" max="5122" width="69.7109375" style="3" customWidth="1"/>
    <col min="5123" max="5123" width="23.42578125" style="3" customWidth="1"/>
    <col min="5124" max="5376" width="11.42578125" style="3"/>
    <col min="5377" max="5377" width="3" style="3" customWidth="1"/>
    <col min="5378" max="5378" width="69.7109375" style="3" customWidth="1"/>
    <col min="5379" max="5379" width="23.42578125" style="3" customWidth="1"/>
    <col min="5380" max="5632" width="11.42578125" style="3"/>
    <col min="5633" max="5633" width="3" style="3" customWidth="1"/>
    <col min="5634" max="5634" width="69.7109375" style="3" customWidth="1"/>
    <col min="5635" max="5635" width="23.42578125" style="3" customWidth="1"/>
    <col min="5636" max="5888" width="11.42578125" style="3"/>
    <col min="5889" max="5889" width="3" style="3" customWidth="1"/>
    <col min="5890" max="5890" width="69.7109375" style="3" customWidth="1"/>
    <col min="5891" max="5891" width="23.42578125" style="3" customWidth="1"/>
    <col min="5892" max="6144" width="11.42578125" style="3"/>
    <col min="6145" max="6145" width="3" style="3" customWidth="1"/>
    <col min="6146" max="6146" width="69.7109375" style="3" customWidth="1"/>
    <col min="6147" max="6147" width="23.42578125" style="3" customWidth="1"/>
    <col min="6148" max="6400" width="11.42578125" style="3"/>
    <col min="6401" max="6401" width="3" style="3" customWidth="1"/>
    <col min="6402" max="6402" width="69.7109375" style="3" customWidth="1"/>
    <col min="6403" max="6403" width="23.42578125" style="3" customWidth="1"/>
    <col min="6404" max="6656" width="11.42578125" style="3"/>
    <col min="6657" max="6657" width="3" style="3" customWidth="1"/>
    <col min="6658" max="6658" width="69.7109375" style="3" customWidth="1"/>
    <col min="6659" max="6659" width="23.42578125" style="3" customWidth="1"/>
    <col min="6660" max="6912" width="11.42578125" style="3"/>
    <col min="6913" max="6913" width="3" style="3" customWidth="1"/>
    <col min="6914" max="6914" width="69.7109375" style="3" customWidth="1"/>
    <col min="6915" max="6915" width="23.42578125" style="3" customWidth="1"/>
    <col min="6916" max="7168" width="11.42578125" style="3"/>
    <col min="7169" max="7169" width="3" style="3" customWidth="1"/>
    <col min="7170" max="7170" width="69.7109375" style="3" customWidth="1"/>
    <col min="7171" max="7171" width="23.42578125" style="3" customWidth="1"/>
    <col min="7172" max="7424" width="11.42578125" style="3"/>
    <col min="7425" max="7425" width="3" style="3" customWidth="1"/>
    <col min="7426" max="7426" width="69.7109375" style="3" customWidth="1"/>
    <col min="7427" max="7427" width="23.42578125" style="3" customWidth="1"/>
    <col min="7428" max="7680" width="11.42578125" style="3"/>
    <col min="7681" max="7681" width="3" style="3" customWidth="1"/>
    <col min="7682" max="7682" width="69.7109375" style="3" customWidth="1"/>
    <col min="7683" max="7683" width="23.42578125" style="3" customWidth="1"/>
    <col min="7684" max="7936" width="11.42578125" style="3"/>
    <col min="7937" max="7937" width="3" style="3" customWidth="1"/>
    <col min="7938" max="7938" width="69.7109375" style="3" customWidth="1"/>
    <col min="7939" max="7939" width="23.42578125" style="3" customWidth="1"/>
    <col min="7940" max="8192" width="11.42578125" style="3"/>
    <col min="8193" max="8193" width="3" style="3" customWidth="1"/>
    <col min="8194" max="8194" width="69.7109375" style="3" customWidth="1"/>
    <col min="8195" max="8195" width="23.42578125" style="3" customWidth="1"/>
    <col min="8196" max="8448" width="11.42578125" style="3"/>
    <col min="8449" max="8449" width="3" style="3" customWidth="1"/>
    <col min="8450" max="8450" width="69.7109375" style="3" customWidth="1"/>
    <col min="8451" max="8451" width="23.42578125" style="3" customWidth="1"/>
    <col min="8452" max="8704" width="11.42578125" style="3"/>
    <col min="8705" max="8705" width="3" style="3" customWidth="1"/>
    <col min="8706" max="8706" width="69.7109375" style="3" customWidth="1"/>
    <col min="8707" max="8707" width="23.42578125" style="3" customWidth="1"/>
    <col min="8708" max="8960" width="11.42578125" style="3"/>
    <col min="8961" max="8961" width="3" style="3" customWidth="1"/>
    <col min="8962" max="8962" width="69.7109375" style="3" customWidth="1"/>
    <col min="8963" max="8963" width="23.42578125" style="3" customWidth="1"/>
    <col min="8964" max="9216" width="11.42578125" style="3"/>
    <col min="9217" max="9217" width="3" style="3" customWidth="1"/>
    <col min="9218" max="9218" width="69.7109375" style="3" customWidth="1"/>
    <col min="9219" max="9219" width="23.42578125" style="3" customWidth="1"/>
    <col min="9220" max="9472" width="11.42578125" style="3"/>
    <col min="9473" max="9473" width="3" style="3" customWidth="1"/>
    <col min="9474" max="9474" width="69.7109375" style="3" customWidth="1"/>
    <col min="9475" max="9475" width="23.42578125" style="3" customWidth="1"/>
    <col min="9476" max="9728" width="11.42578125" style="3"/>
    <col min="9729" max="9729" width="3" style="3" customWidth="1"/>
    <col min="9730" max="9730" width="69.7109375" style="3" customWidth="1"/>
    <col min="9731" max="9731" width="23.42578125" style="3" customWidth="1"/>
    <col min="9732" max="9984" width="11.42578125" style="3"/>
    <col min="9985" max="9985" width="3" style="3" customWidth="1"/>
    <col min="9986" max="9986" width="69.7109375" style="3" customWidth="1"/>
    <col min="9987" max="9987" width="23.42578125" style="3" customWidth="1"/>
    <col min="9988" max="10240" width="11.42578125" style="3"/>
    <col min="10241" max="10241" width="3" style="3" customWidth="1"/>
    <col min="10242" max="10242" width="69.7109375" style="3" customWidth="1"/>
    <col min="10243" max="10243" width="23.42578125" style="3" customWidth="1"/>
    <col min="10244" max="10496" width="11.42578125" style="3"/>
    <col min="10497" max="10497" width="3" style="3" customWidth="1"/>
    <col min="10498" max="10498" width="69.7109375" style="3" customWidth="1"/>
    <col min="10499" max="10499" width="23.42578125" style="3" customWidth="1"/>
    <col min="10500" max="10752" width="11.42578125" style="3"/>
    <col min="10753" max="10753" width="3" style="3" customWidth="1"/>
    <col min="10754" max="10754" width="69.7109375" style="3" customWidth="1"/>
    <col min="10755" max="10755" width="23.42578125" style="3" customWidth="1"/>
    <col min="10756" max="11008" width="11.42578125" style="3"/>
    <col min="11009" max="11009" width="3" style="3" customWidth="1"/>
    <col min="11010" max="11010" width="69.7109375" style="3" customWidth="1"/>
    <col min="11011" max="11011" width="23.42578125" style="3" customWidth="1"/>
    <col min="11012" max="11264" width="11.42578125" style="3"/>
    <col min="11265" max="11265" width="3" style="3" customWidth="1"/>
    <col min="11266" max="11266" width="69.7109375" style="3" customWidth="1"/>
    <col min="11267" max="11267" width="23.42578125" style="3" customWidth="1"/>
    <col min="11268" max="11520" width="11.42578125" style="3"/>
    <col min="11521" max="11521" width="3" style="3" customWidth="1"/>
    <col min="11522" max="11522" width="69.7109375" style="3" customWidth="1"/>
    <col min="11523" max="11523" width="23.42578125" style="3" customWidth="1"/>
    <col min="11524" max="11776" width="11.42578125" style="3"/>
    <col min="11777" max="11777" width="3" style="3" customWidth="1"/>
    <col min="11778" max="11778" width="69.7109375" style="3" customWidth="1"/>
    <col min="11779" max="11779" width="23.42578125" style="3" customWidth="1"/>
    <col min="11780" max="12032" width="11.42578125" style="3"/>
    <col min="12033" max="12033" width="3" style="3" customWidth="1"/>
    <col min="12034" max="12034" width="69.7109375" style="3" customWidth="1"/>
    <col min="12035" max="12035" width="23.42578125" style="3" customWidth="1"/>
    <col min="12036" max="12288" width="11.42578125" style="3"/>
    <col min="12289" max="12289" width="3" style="3" customWidth="1"/>
    <col min="12290" max="12290" width="69.7109375" style="3" customWidth="1"/>
    <col min="12291" max="12291" width="23.42578125" style="3" customWidth="1"/>
    <col min="12292" max="12544" width="11.42578125" style="3"/>
    <col min="12545" max="12545" width="3" style="3" customWidth="1"/>
    <col min="12546" max="12546" width="69.7109375" style="3" customWidth="1"/>
    <col min="12547" max="12547" width="23.42578125" style="3" customWidth="1"/>
    <col min="12548" max="12800" width="11.42578125" style="3"/>
    <col min="12801" max="12801" width="3" style="3" customWidth="1"/>
    <col min="12802" max="12802" width="69.7109375" style="3" customWidth="1"/>
    <col min="12803" max="12803" width="23.42578125" style="3" customWidth="1"/>
    <col min="12804" max="13056" width="11.42578125" style="3"/>
    <col min="13057" max="13057" width="3" style="3" customWidth="1"/>
    <col min="13058" max="13058" width="69.7109375" style="3" customWidth="1"/>
    <col min="13059" max="13059" width="23.42578125" style="3" customWidth="1"/>
    <col min="13060" max="13312" width="11.42578125" style="3"/>
    <col min="13313" max="13313" width="3" style="3" customWidth="1"/>
    <col min="13314" max="13314" width="69.7109375" style="3" customWidth="1"/>
    <col min="13315" max="13315" width="23.42578125" style="3" customWidth="1"/>
    <col min="13316" max="13568" width="11.42578125" style="3"/>
    <col min="13569" max="13569" width="3" style="3" customWidth="1"/>
    <col min="13570" max="13570" width="69.7109375" style="3" customWidth="1"/>
    <col min="13571" max="13571" width="23.42578125" style="3" customWidth="1"/>
    <col min="13572" max="13824" width="11.42578125" style="3"/>
    <col min="13825" max="13825" width="3" style="3" customWidth="1"/>
    <col min="13826" max="13826" width="69.7109375" style="3" customWidth="1"/>
    <col min="13827" max="13827" width="23.42578125" style="3" customWidth="1"/>
    <col min="13828" max="14080" width="11.42578125" style="3"/>
    <col min="14081" max="14081" width="3" style="3" customWidth="1"/>
    <col min="14082" max="14082" width="69.7109375" style="3" customWidth="1"/>
    <col min="14083" max="14083" width="23.42578125" style="3" customWidth="1"/>
    <col min="14084" max="14336" width="11.42578125" style="3"/>
    <col min="14337" max="14337" width="3" style="3" customWidth="1"/>
    <col min="14338" max="14338" width="69.7109375" style="3" customWidth="1"/>
    <col min="14339" max="14339" width="23.42578125" style="3" customWidth="1"/>
    <col min="14340" max="14592" width="11.42578125" style="3"/>
    <col min="14593" max="14593" width="3" style="3" customWidth="1"/>
    <col min="14594" max="14594" width="69.7109375" style="3" customWidth="1"/>
    <col min="14595" max="14595" width="23.42578125" style="3" customWidth="1"/>
    <col min="14596" max="14848" width="11.42578125" style="3"/>
    <col min="14849" max="14849" width="3" style="3" customWidth="1"/>
    <col min="14850" max="14850" width="69.7109375" style="3" customWidth="1"/>
    <col min="14851" max="14851" width="23.42578125" style="3" customWidth="1"/>
    <col min="14852" max="15104" width="11.42578125" style="3"/>
    <col min="15105" max="15105" width="3" style="3" customWidth="1"/>
    <col min="15106" max="15106" width="69.7109375" style="3" customWidth="1"/>
    <col min="15107" max="15107" width="23.42578125" style="3" customWidth="1"/>
    <col min="15108" max="15360" width="11.42578125" style="3"/>
    <col min="15361" max="15361" width="3" style="3" customWidth="1"/>
    <col min="15362" max="15362" width="69.7109375" style="3" customWidth="1"/>
    <col min="15363" max="15363" width="23.42578125" style="3" customWidth="1"/>
    <col min="15364" max="15616" width="11.42578125" style="3"/>
    <col min="15617" max="15617" width="3" style="3" customWidth="1"/>
    <col min="15618" max="15618" width="69.7109375" style="3" customWidth="1"/>
    <col min="15619" max="15619" width="23.42578125" style="3" customWidth="1"/>
    <col min="15620" max="15872" width="11.42578125" style="3"/>
    <col min="15873" max="15873" width="3" style="3" customWidth="1"/>
    <col min="15874" max="15874" width="69.7109375" style="3" customWidth="1"/>
    <col min="15875" max="15875" width="23.42578125" style="3" customWidth="1"/>
    <col min="15876" max="16128" width="11.42578125" style="3"/>
    <col min="16129" max="16129" width="3" style="3" customWidth="1"/>
    <col min="16130" max="16130" width="69.7109375" style="3" customWidth="1"/>
    <col min="16131" max="16131" width="23.42578125" style="3" customWidth="1"/>
    <col min="16132" max="16384" width="11.42578125" style="3"/>
  </cols>
  <sheetData>
    <row r="1" spans="2:3" ht="12" x14ac:dyDescent="0.25">
      <c r="B1" s="4"/>
    </row>
    <row r="2" spans="2:3" s="11" customFormat="1" ht="15.75" x14ac:dyDescent="0.25">
      <c r="B2" s="210" t="s">
        <v>38</v>
      </c>
      <c r="C2" s="210"/>
    </row>
    <row r="3" spans="2:3" s="12" customFormat="1" ht="20.25" customHeight="1" x14ac:dyDescent="0.25">
      <c r="B3" s="211" t="s">
        <v>39</v>
      </c>
      <c r="C3" s="211"/>
    </row>
    <row r="4" spans="2:3" s="12" customFormat="1" ht="30" customHeight="1" x14ac:dyDescent="0.25">
      <c r="B4" s="212" t="s">
        <v>40</v>
      </c>
      <c r="C4" s="212"/>
    </row>
    <row r="5" spans="2:3" s="12" customFormat="1" ht="19.5" customHeight="1" x14ac:dyDescent="0.25">
      <c r="B5" s="213" t="s">
        <v>45</v>
      </c>
      <c r="C5" s="213"/>
    </row>
    <row r="6" spans="2:3" s="12" customFormat="1" ht="12" x14ac:dyDescent="0.25">
      <c r="B6" s="213"/>
      <c r="C6" s="213"/>
    </row>
    <row r="7" spans="2:3" s="12" customFormat="1" ht="18" x14ac:dyDescent="0.25">
      <c r="B7" s="214" t="s">
        <v>46</v>
      </c>
      <c r="C7" s="214"/>
    </row>
    <row r="8" spans="2:3" s="12" customFormat="1" ht="12" x14ac:dyDescent="0.25">
      <c r="B8" s="13"/>
      <c r="C8" s="14"/>
    </row>
    <row r="9" spans="2:3" ht="18" x14ac:dyDescent="0.25">
      <c r="B9" s="208" t="s">
        <v>47</v>
      </c>
      <c r="C9" s="208"/>
    </row>
    <row r="10" spans="2:3" ht="12" x14ac:dyDescent="0.25">
      <c r="B10" s="5"/>
      <c r="C10" s="15"/>
    </row>
    <row r="11" spans="2:3" ht="24.75" customHeight="1" thickBot="1" x14ac:dyDescent="0.3">
      <c r="B11" s="209" t="s">
        <v>48</v>
      </c>
      <c r="C11" s="209"/>
    </row>
    <row r="12" spans="2:3" ht="57" customHeight="1" thickBot="1" x14ac:dyDescent="0.3">
      <c r="B12" s="16" t="s">
        <v>49</v>
      </c>
      <c r="C12" s="17" t="e">
        <f>+#REF!+#REF!+#REF!</f>
        <v>#REF!</v>
      </c>
    </row>
    <row r="13" spans="2:3" ht="12" x14ac:dyDescent="0.25">
      <c r="B13" s="7"/>
      <c r="C13" s="18"/>
    </row>
    <row r="14" spans="2:3" ht="27" customHeight="1" thickBot="1" x14ac:dyDescent="0.3">
      <c r="B14" s="9" t="s">
        <v>50</v>
      </c>
      <c r="C14" s="9"/>
    </row>
    <row r="15" spans="2:3" ht="40.5" customHeight="1" thickBot="1" x14ac:dyDescent="0.3">
      <c r="B15" s="16" t="s">
        <v>51</v>
      </c>
      <c r="C15" s="17" t="e">
        <f>+#REF!+#REF!</f>
        <v>#REF!</v>
      </c>
    </row>
    <row r="16" spans="2:3" ht="12" x14ac:dyDescent="0.25">
      <c r="B16" s="9"/>
      <c r="C16" s="18"/>
    </row>
    <row r="17" spans="2:3" ht="31.5" customHeight="1" thickBot="1" x14ac:dyDescent="0.3">
      <c r="B17" s="9" t="s">
        <v>52</v>
      </c>
      <c r="C17" s="9"/>
    </row>
    <row r="18" spans="2:3" ht="46.5" customHeight="1" thickBot="1" x14ac:dyDescent="0.3">
      <c r="B18" s="16" t="s">
        <v>53</v>
      </c>
      <c r="C18" s="19" t="e">
        <f>ROUND((C12+C15)*0.16,0)</f>
        <v>#REF!</v>
      </c>
    </row>
    <row r="19" spans="2:3" ht="21.75" customHeight="1" thickBot="1" x14ac:dyDescent="0.3">
      <c r="B19" s="8"/>
      <c r="C19" s="20"/>
    </row>
    <row r="20" spans="2:3" ht="42.75" customHeight="1" thickBot="1" x14ac:dyDescent="0.3">
      <c r="B20" s="21" t="s">
        <v>54</v>
      </c>
      <c r="C20" s="19" t="e">
        <f>+C12+C15+C18</f>
        <v>#REF!</v>
      </c>
    </row>
    <row r="21" spans="2:3" ht="12" x14ac:dyDescent="0.25">
      <c r="B21" s="9"/>
      <c r="C21" s="18"/>
    </row>
    <row r="22" spans="2:3" ht="12" x14ac:dyDescent="0.25"/>
    <row r="23" spans="2:3" ht="46.5" customHeight="1" x14ac:dyDescent="0.25"/>
    <row r="24" spans="2:3" ht="12" x14ac:dyDescent="0.25">
      <c r="B24" s="22" t="s">
        <v>55</v>
      </c>
      <c r="C24" s="23"/>
    </row>
    <row r="25" spans="2:3" ht="12" x14ac:dyDescent="0.25">
      <c r="B25" s="9"/>
      <c r="C25" s="18"/>
    </row>
  </sheetData>
  <sheetProtection password="C977" sheet="1" objects="1" scenarios="1"/>
  <protectedRanges>
    <protectedRange sqref="C15" name="Rango1_4_1_2_1_1"/>
  </protectedRanges>
  <mergeCells count="8">
    <mergeCell ref="B9:C9"/>
    <mergeCell ref="B11:C11"/>
    <mergeCell ref="B2:C2"/>
    <mergeCell ref="B3:C3"/>
    <mergeCell ref="B4:C4"/>
    <mergeCell ref="B5:C5"/>
    <mergeCell ref="B6:C6"/>
    <mergeCell ref="B7:C7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48"/>
  <sheetViews>
    <sheetView tabSelected="1" topLeftCell="B3" zoomScale="70" zoomScaleNormal="70" workbookViewId="0">
      <selection activeCell="B6" sqref="B6:H6"/>
    </sheetView>
  </sheetViews>
  <sheetFormatPr baseColWidth="10" defaultRowHeight="15" x14ac:dyDescent="0.25"/>
  <cols>
    <col min="1" max="1" width="4" style="188" customWidth="1"/>
    <col min="2" max="2" width="37" style="188" customWidth="1"/>
    <col min="3" max="3" width="59.28515625" style="188" customWidth="1"/>
    <col min="4" max="4" width="66.5703125" style="188" customWidth="1"/>
    <col min="5" max="5" width="17.140625" style="188" customWidth="1"/>
    <col min="6" max="6" width="22.140625" style="189" customWidth="1"/>
    <col min="7" max="7" width="20.42578125" style="189" customWidth="1"/>
    <col min="8" max="8" width="23.7109375" style="189" customWidth="1"/>
    <col min="9" max="9" width="15.5703125" style="188" bestFit="1" customWidth="1"/>
    <col min="10" max="10" width="11.42578125" style="190"/>
    <col min="11" max="16384" width="11.42578125" style="188"/>
  </cols>
  <sheetData>
    <row r="5" spans="2:10" ht="21" x14ac:dyDescent="0.25">
      <c r="B5" s="223" t="s">
        <v>189</v>
      </c>
      <c r="C5" s="223"/>
      <c r="D5" s="223"/>
      <c r="E5" s="223"/>
      <c r="F5" s="223"/>
      <c r="G5" s="223"/>
      <c r="H5" s="223"/>
    </row>
    <row r="6" spans="2:10" ht="51" customHeight="1" x14ac:dyDescent="0.25">
      <c r="B6" s="215" t="s">
        <v>192</v>
      </c>
      <c r="C6" s="215"/>
      <c r="D6" s="215"/>
      <c r="E6" s="215"/>
      <c r="F6" s="215"/>
      <c r="G6" s="215"/>
      <c r="H6" s="215"/>
    </row>
    <row r="7" spans="2:10" ht="29.25" customHeight="1" x14ac:dyDescent="0.25">
      <c r="B7" s="188" t="s">
        <v>184</v>
      </c>
    </row>
    <row r="10" spans="2:10" s="194" customFormat="1" ht="36" x14ac:dyDescent="0.25">
      <c r="B10" s="234" t="s">
        <v>142</v>
      </c>
      <c r="C10" s="234"/>
      <c r="D10" s="191" t="s">
        <v>144</v>
      </c>
      <c r="E10" s="191" t="s">
        <v>143</v>
      </c>
      <c r="F10" s="204" t="s">
        <v>185</v>
      </c>
      <c r="G10" s="192" t="s">
        <v>146</v>
      </c>
      <c r="H10" s="193" t="s">
        <v>145</v>
      </c>
      <c r="J10" s="195"/>
    </row>
    <row r="11" spans="2:10" ht="50.25" customHeight="1" x14ac:dyDescent="0.25">
      <c r="B11" s="236" t="s">
        <v>138</v>
      </c>
      <c r="C11" s="237" t="s">
        <v>139</v>
      </c>
      <c r="D11" s="186" t="s">
        <v>133</v>
      </c>
      <c r="E11" s="187" t="s">
        <v>164</v>
      </c>
      <c r="F11" s="205">
        <v>6947000</v>
      </c>
      <c r="G11" s="198">
        <v>2.19</v>
      </c>
      <c r="H11" s="199">
        <f t="shared" ref="H11:H20" si="0">+F11*G11</f>
        <v>15213930</v>
      </c>
    </row>
    <row r="12" spans="2:10" ht="36.75" customHeight="1" x14ac:dyDescent="0.25">
      <c r="B12" s="236"/>
      <c r="C12" s="237"/>
      <c r="D12" s="186" t="s">
        <v>133</v>
      </c>
      <c r="E12" s="187" t="s">
        <v>165</v>
      </c>
      <c r="F12" s="205">
        <v>5863000</v>
      </c>
      <c r="G12" s="198">
        <f>+$G$11</f>
        <v>2.19</v>
      </c>
      <c r="H12" s="199">
        <f t="shared" si="0"/>
        <v>12839970</v>
      </c>
    </row>
    <row r="13" spans="2:10" ht="41.25" customHeight="1" x14ac:dyDescent="0.25">
      <c r="B13" s="236"/>
      <c r="C13" s="237"/>
      <c r="D13" s="186" t="s">
        <v>133</v>
      </c>
      <c r="E13" s="187" t="s">
        <v>166</v>
      </c>
      <c r="F13" s="205">
        <v>4993000</v>
      </c>
      <c r="G13" s="198">
        <f t="shared" ref="G13:G30" si="1">+$G$11</f>
        <v>2.19</v>
      </c>
      <c r="H13" s="199">
        <f t="shared" si="0"/>
        <v>10934670</v>
      </c>
    </row>
    <row r="14" spans="2:10" ht="47.25" customHeight="1" x14ac:dyDescent="0.25">
      <c r="B14" s="236" t="s">
        <v>68</v>
      </c>
      <c r="C14" s="237" t="s">
        <v>190</v>
      </c>
      <c r="D14" s="186" t="s">
        <v>133</v>
      </c>
      <c r="E14" s="187" t="s">
        <v>164</v>
      </c>
      <c r="F14" s="205">
        <v>6947000</v>
      </c>
      <c r="G14" s="198">
        <f t="shared" si="1"/>
        <v>2.19</v>
      </c>
      <c r="H14" s="199">
        <f t="shared" si="0"/>
        <v>15213930</v>
      </c>
    </row>
    <row r="15" spans="2:10" ht="41.25" customHeight="1" x14ac:dyDescent="0.25">
      <c r="B15" s="236"/>
      <c r="C15" s="237"/>
      <c r="D15" s="186" t="s">
        <v>133</v>
      </c>
      <c r="E15" s="187" t="s">
        <v>165</v>
      </c>
      <c r="F15" s="205">
        <v>5863000</v>
      </c>
      <c r="G15" s="198">
        <f t="shared" si="1"/>
        <v>2.19</v>
      </c>
      <c r="H15" s="199">
        <f t="shared" si="0"/>
        <v>12839970</v>
      </c>
    </row>
    <row r="16" spans="2:10" ht="41.25" customHeight="1" x14ac:dyDescent="0.25">
      <c r="B16" s="236"/>
      <c r="C16" s="237"/>
      <c r="D16" s="186" t="s">
        <v>133</v>
      </c>
      <c r="E16" s="187" t="s">
        <v>166</v>
      </c>
      <c r="F16" s="205">
        <v>4993000</v>
      </c>
      <c r="G16" s="198">
        <f t="shared" si="1"/>
        <v>2.19</v>
      </c>
      <c r="H16" s="199">
        <f t="shared" si="0"/>
        <v>10934670</v>
      </c>
    </row>
    <row r="17" spans="2:8" ht="41.25" customHeight="1" x14ac:dyDescent="0.25">
      <c r="B17" s="236"/>
      <c r="C17" s="237"/>
      <c r="D17" s="186" t="s">
        <v>133</v>
      </c>
      <c r="E17" s="187" t="s">
        <v>167</v>
      </c>
      <c r="F17" s="205">
        <v>4502000</v>
      </c>
      <c r="G17" s="198">
        <f t="shared" si="1"/>
        <v>2.19</v>
      </c>
      <c r="H17" s="199">
        <f t="shared" si="0"/>
        <v>9859380</v>
      </c>
    </row>
    <row r="18" spans="2:8" ht="41.25" customHeight="1" x14ac:dyDescent="0.25">
      <c r="B18" s="236"/>
      <c r="C18" s="237"/>
      <c r="D18" s="186" t="s">
        <v>133</v>
      </c>
      <c r="E18" s="187" t="s">
        <v>168</v>
      </c>
      <c r="F18" s="205">
        <v>4015000</v>
      </c>
      <c r="G18" s="198">
        <f t="shared" si="1"/>
        <v>2.19</v>
      </c>
      <c r="H18" s="199">
        <f t="shared" si="0"/>
        <v>8792850</v>
      </c>
    </row>
    <row r="19" spans="2:8" ht="41.25" customHeight="1" x14ac:dyDescent="0.25">
      <c r="B19" s="236"/>
      <c r="C19" s="237"/>
      <c r="D19" s="186" t="s">
        <v>133</v>
      </c>
      <c r="E19" s="187" t="s">
        <v>169</v>
      </c>
      <c r="F19" s="205">
        <v>3036000</v>
      </c>
      <c r="G19" s="198">
        <f t="shared" si="1"/>
        <v>2.19</v>
      </c>
      <c r="H19" s="199">
        <f t="shared" si="0"/>
        <v>6648840</v>
      </c>
    </row>
    <row r="20" spans="2:8" ht="79.5" customHeight="1" x14ac:dyDescent="0.25">
      <c r="B20" s="236"/>
      <c r="C20" s="237"/>
      <c r="D20" s="186" t="s">
        <v>133</v>
      </c>
      <c r="E20" s="187" t="s">
        <v>137</v>
      </c>
      <c r="F20" s="205">
        <v>2865000</v>
      </c>
      <c r="G20" s="198">
        <f t="shared" si="1"/>
        <v>2.19</v>
      </c>
      <c r="H20" s="199">
        <f t="shared" si="0"/>
        <v>6274350</v>
      </c>
    </row>
    <row r="21" spans="2:8" x14ac:dyDescent="0.25">
      <c r="B21" s="200"/>
      <c r="C21" s="200"/>
      <c r="D21" s="200"/>
      <c r="E21" s="200"/>
      <c r="F21" s="201"/>
      <c r="G21" s="201"/>
      <c r="H21" s="201"/>
    </row>
    <row r="22" spans="2:8" ht="24.95" customHeight="1" x14ac:dyDescent="0.25">
      <c r="B22" s="241" t="s">
        <v>140</v>
      </c>
      <c r="C22" s="238" t="s">
        <v>141</v>
      </c>
      <c r="D22" s="186" t="s">
        <v>136</v>
      </c>
      <c r="E22" s="187" t="s">
        <v>170</v>
      </c>
      <c r="F22" s="206">
        <v>2166000</v>
      </c>
      <c r="G22" s="198">
        <f t="shared" si="1"/>
        <v>2.19</v>
      </c>
      <c r="H22" s="199">
        <f t="shared" ref="H22:H30" si="2">+F22*G22</f>
        <v>4743540</v>
      </c>
    </row>
    <row r="23" spans="2:8" ht="24.95" customHeight="1" x14ac:dyDescent="0.25">
      <c r="B23" s="242"/>
      <c r="C23" s="239"/>
      <c r="D23" s="186" t="s">
        <v>72</v>
      </c>
      <c r="E23" s="187" t="s">
        <v>171</v>
      </c>
      <c r="F23" s="206">
        <v>2079000</v>
      </c>
      <c r="G23" s="198">
        <f t="shared" si="1"/>
        <v>2.19</v>
      </c>
      <c r="H23" s="199">
        <f t="shared" si="2"/>
        <v>4553010</v>
      </c>
    </row>
    <row r="24" spans="2:8" ht="24.95" customHeight="1" x14ac:dyDescent="0.25">
      <c r="B24" s="242"/>
      <c r="C24" s="239"/>
      <c r="D24" s="186" t="s">
        <v>135</v>
      </c>
      <c r="E24" s="187" t="s">
        <v>172</v>
      </c>
      <c r="F24" s="206">
        <v>1917000</v>
      </c>
      <c r="G24" s="198">
        <f t="shared" si="1"/>
        <v>2.19</v>
      </c>
      <c r="H24" s="199">
        <f t="shared" si="2"/>
        <v>4198230</v>
      </c>
    </row>
    <row r="25" spans="2:8" ht="24.95" customHeight="1" x14ac:dyDescent="0.25">
      <c r="B25" s="242"/>
      <c r="C25" s="239"/>
      <c r="D25" s="186" t="s">
        <v>73</v>
      </c>
      <c r="E25" s="187" t="s">
        <v>173</v>
      </c>
      <c r="F25" s="206">
        <v>1828000</v>
      </c>
      <c r="G25" s="198">
        <f t="shared" si="1"/>
        <v>2.19</v>
      </c>
      <c r="H25" s="199">
        <f t="shared" si="2"/>
        <v>4003320</v>
      </c>
    </row>
    <row r="26" spans="2:8" ht="24.95" customHeight="1" x14ac:dyDescent="0.25">
      <c r="B26" s="242"/>
      <c r="C26" s="239"/>
      <c r="D26" s="186" t="s">
        <v>75</v>
      </c>
      <c r="E26" s="187" t="s">
        <v>174</v>
      </c>
      <c r="F26" s="206">
        <v>1778000</v>
      </c>
      <c r="G26" s="198">
        <f t="shared" si="1"/>
        <v>2.19</v>
      </c>
      <c r="H26" s="199">
        <f t="shared" si="2"/>
        <v>3893820</v>
      </c>
    </row>
    <row r="27" spans="2:8" ht="24.95" customHeight="1" x14ac:dyDescent="0.25">
      <c r="B27" s="242"/>
      <c r="C27" s="239"/>
      <c r="D27" s="186" t="s">
        <v>134</v>
      </c>
      <c r="E27" s="187" t="s">
        <v>175</v>
      </c>
      <c r="F27" s="206">
        <v>1577000</v>
      </c>
      <c r="G27" s="198">
        <f t="shared" si="1"/>
        <v>2.19</v>
      </c>
      <c r="H27" s="199">
        <f t="shared" si="2"/>
        <v>3453630</v>
      </c>
    </row>
    <row r="28" spans="2:8" ht="24.95" customHeight="1" x14ac:dyDescent="0.25">
      <c r="B28" s="242"/>
      <c r="C28" s="239"/>
      <c r="D28" s="186" t="s">
        <v>74</v>
      </c>
      <c r="E28" s="187" t="s">
        <v>176</v>
      </c>
      <c r="F28" s="206">
        <v>1549000</v>
      </c>
      <c r="G28" s="198">
        <f t="shared" si="1"/>
        <v>2.19</v>
      </c>
      <c r="H28" s="199">
        <f t="shared" si="2"/>
        <v>3392310</v>
      </c>
    </row>
    <row r="29" spans="2:8" ht="24.95" customHeight="1" x14ac:dyDescent="0.25">
      <c r="B29" s="242"/>
      <c r="C29" s="239"/>
      <c r="D29" s="186" t="s">
        <v>77</v>
      </c>
      <c r="E29" s="187" t="s">
        <v>177</v>
      </c>
      <c r="F29" s="206">
        <v>1420000</v>
      </c>
      <c r="G29" s="198">
        <f t="shared" si="1"/>
        <v>2.19</v>
      </c>
      <c r="H29" s="199">
        <f t="shared" si="2"/>
        <v>3109800</v>
      </c>
    </row>
    <row r="30" spans="2:8" ht="24.95" customHeight="1" x14ac:dyDescent="0.25">
      <c r="B30" s="243"/>
      <c r="C30" s="240"/>
      <c r="D30" s="186" t="s">
        <v>179</v>
      </c>
      <c r="E30" s="187" t="s">
        <v>178</v>
      </c>
      <c r="F30" s="206">
        <v>1344000</v>
      </c>
      <c r="G30" s="198">
        <f t="shared" si="1"/>
        <v>2.19</v>
      </c>
      <c r="H30" s="199">
        <f t="shared" si="2"/>
        <v>2943360</v>
      </c>
    </row>
    <row r="31" spans="2:8" ht="3.75" customHeight="1" x14ac:dyDescent="0.25"/>
    <row r="32" spans="2:8" x14ac:dyDescent="0.25">
      <c r="B32" s="225" t="s">
        <v>163</v>
      </c>
      <c r="C32" s="225" t="s">
        <v>163</v>
      </c>
      <c r="D32" s="191" t="s">
        <v>157</v>
      </c>
      <c r="E32" s="191" t="s">
        <v>156</v>
      </c>
      <c r="F32" s="234" t="s">
        <v>154</v>
      </c>
      <c r="G32" s="234"/>
      <c r="H32" s="191" t="s">
        <v>155</v>
      </c>
    </row>
    <row r="33" spans="2:9" x14ac:dyDescent="0.25">
      <c r="B33" s="226"/>
      <c r="C33" s="226"/>
      <c r="D33" s="196" t="s">
        <v>147</v>
      </c>
      <c r="E33" s="197" t="s">
        <v>148</v>
      </c>
      <c r="F33" s="235">
        <v>95900</v>
      </c>
      <c r="G33" s="235"/>
      <c r="H33" s="207">
        <f>+F33*30</f>
        <v>2877000</v>
      </c>
      <c r="I33" s="189"/>
    </row>
    <row r="34" spans="2:9" x14ac:dyDescent="0.25">
      <c r="B34" s="226"/>
      <c r="C34" s="226"/>
      <c r="D34" s="196" t="s">
        <v>150</v>
      </c>
      <c r="E34" s="197" t="s">
        <v>149</v>
      </c>
      <c r="F34" s="235">
        <v>206000</v>
      </c>
      <c r="G34" s="235"/>
      <c r="H34" s="207">
        <f t="shared" ref="H34:H39" si="3">+F34*30</f>
        <v>6180000</v>
      </c>
      <c r="I34" s="189"/>
    </row>
    <row r="35" spans="2:9" x14ac:dyDescent="0.25">
      <c r="B35" s="226"/>
      <c r="C35" s="226"/>
      <c r="D35" s="196" t="s">
        <v>66</v>
      </c>
      <c r="E35" s="197" t="s">
        <v>151</v>
      </c>
      <c r="F35" s="235">
        <v>149533</v>
      </c>
      <c r="G35" s="235"/>
      <c r="H35" s="207">
        <f t="shared" si="3"/>
        <v>4485990</v>
      </c>
      <c r="I35" s="189"/>
    </row>
    <row r="36" spans="2:9" x14ac:dyDescent="0.25">
      <c r="B36" s="226"/>
      <c r="C36" s="226"/>
      <c r="D36" s="196" t="s">
        <v>67</v>
      </c>
      <c r="E36" s="197" t="s">
        <v>152</v>
      </c>
      <c r="F36" s="235">
        <v>191900</v>
      </c>
      <c r="G36" s="235"/>
      <c r="H36" s="207">
        <f t="shared" si="3"/>
        <v>5757000</v>
      </c>
      <c r="I36" s="189"/>
    </row>
    <row r="37" spans="2:9" x14ac:dyDescent="0.25">
      <c r="B37" s="226"/>
      <c r="C37" s="226"/>
      <c r="D37" s="196" t="s">
        <v>160</v>
      </c>
      <c r="E37" s="197" t="s">
        <v>153</v>
      </c>
      <c r="F37" s="235">
        <v>170000</v>
      </c>
      <c r="G37" s="235"/>
      <c r="H37" s="207">
        <f t="shared" si="3"/>
        <v>5100000</v>
      </c>
      <c r="I37" s="203"/>
    </row>
    <row r="38" spans="2:9" x14ac:dyDescent="0.25">
      <c r="B38" s="226"/>
      <c r="C38" s="226"/>
      <c r="D38" s="196" t="s">
        <v>161</v>
      </c>
      <c r="E38" s="197" t="s">
        <v>158</v>
      </c>
      <c r="F38" s="235">
        <v>242000</v>
      </c>
      <c r="G38" s="235"/>
      <c r="H38" s="207">
        <f t="shared" si="3"/>
        <v>7260000</v>
      </c>
      <c r="I38" s="189"/>
    </row>
    <row r="39" spans="2:9" x14ac:dyDescent="0.25">
      <c r="B39" s="227"/>
      <c r="C39" s="227"/>
      <c r="D39" s="196" t="s">
        <v>162</v>
      </c>
      <c r="E39" s="197" t="s">
        <v>159</v>
      </c>
      <c r="F39" s="235">
        <v>330000</v>
      </c>
      <c r="G39" s="235"/>
      <c r="H39" s="207">
        <f t="shared" si="3"/>
        <v>9900000</v>
      </c>
      <c r="I39" s="189"/>
    </row>
    <row r="41" spans="2:9" ht="15" customHeight="1" x14ac:dyDescent="0.25">
      <c r="B41" s="216" t="s">
        <v>181</v>
      </c>
      <c r="C41" s="224" t="s">
        <v>182</v>
      </c>
      <c r="D41" s="224"/>
      <c r="E41" s="231" t="s">
        <v>183</v>
      </c>
      <c r="F41" s="232"/>
      <c r="G41" s="232"/>
      <c r="H41" s="233"/>
    </row>
    <row r="42" spans="2:9" ht="15.75" customHeight="1" x14ac:dyDescent="0.25">
      <c r="B42" s="216"/>
      <c r="C42" s="224"/>
      <c r="D42" s="224"/>
      <c r="E42" s="228">
        <v>0.01</v>
      </c>
      <c r="F42" s="229"/>
      <c r="G42" s="229"/>
      <c r="H42" s="230"/>
    </row>
    <row r="44" spans="2:9" x14ac:dyDescent="0.25">
      <c r="B44" s="216" t="s">
        <v>187</v>
      </c>
      <c r="C44" s="217" t="s">
        <v>186</v>
      </c>
      <c r="D44" s="218"/>
      <c r="E44" s="218"/>
      <c r="F44" s="218"/>
      <c r="G44" s="218"/>
      <c r="H44" s="221">
        <v>1600000</v>
      </c>
    </row>
    <row r="45" spans="2:9" x14ac:dyDescent="0.25">
      <c r="B45" s="216"/>
      <c r="C45" s="219"/>
      <c r="D45" s="220"/>
      <c r="E45" s="220"/>
      <c r="F45" s="220"/>
      <c r="G45" s="220"/>
      <c r="H45" s="222"/>
    </row>
    <row r="46" spans="2:9" ht="16.5" x14ac:dyDescent="0.25">
      <c r="B46" s="202" t="s">
        <v>191</v>
      </c>
    </row>
    <row r="47" spans="2:9" ht="16.5" x14ac:dyDescent="0.25">
      <c r="B47" s="202" t="s">
        <v>180</v>
      </c>
    </row>
    <row r="48" spans="2:9" ht="16.5" x14ac:dyDescent="0.25">
      <c r="B48" s="202" t="s">
        <v>188</v>
      </c>
    </row>
  </sheetData>
  <protectedRanges>
    <protectedRange sqref="H10" name="Rango1_4_1_2_1_1"/>
    <protectedRange sqref="E41" name="Rango1_4_2_1"/>
  </protectedRanges>
  <mergeCells count="26">
    <mergeCell ref="F39:G39"/>
    <mergeCell ref="C22:C30"/>
    <mergeCell ref="B22:B30"/>
    <mergeCell ref="C14:C20"/>
    <mergeCell ref="B14:B20"/>
    <mergeCell ref="F37:G37"/>
    <mergeCell ref="B10:C10"/>
    <mergeCell ref="B11:B13"/>
    <mergeCell ref="C11:C13"/>
    <mergeCell ref="F38:G38"/>
    <mergeCell ref="B6:H6"/>
    <mergeCell ref="B44:B45"/>
    <mergeCell ref="C44:G45"/>
    <mergeCell ref="H44:H45"/>
    <mergeCell ref="B5:H5"/>
    <mergeCell ref="C41:D42"/>
    <mergeCell ref="B41:B42"/>
    <mergeCell ref="B32:B39"/>
    <mergeCell ref="C32:C39"/>
    <mergeCell ref="E42:H42"/>
    <mergeCell ref="E41:H41"/>
    <mergeCell ref="F32:G32"/>
    <mergeCell ref="F33:G33"/>
    <mergeCell ref="F34:G34"/>
    <mergeCell ref="F35:G35"/>
    <mergeCell ref="F36:G3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Y225"/>
  <sheetViews>
    <sheetView view="pageBreakPreview" topLeftCell="A70" zoomScale="90" zoomScaleNormal="75" zoomScaleSheetLayoutView="90" workbookViewId="0">
      <selection activeCell="B4" sqref="B4:I4"/>
    </sheetView>
  </sheetViews>
  <sheetFormatPr baseColWidth="10" defaultRowHeight="14.25" x14ac:dyDescent="0.2"/>
  <cols>
    <col min="1" max="1" width="8.5703125" style="64" customWidth="1"/>
    <col min="2" max="2" width="45.7109375" style="65" customWidth="1"/>
    <col min="3" max="3" width="12" style="65" bestFit="1" customWidth="1"/>
    <col min="4" max="4" width="13.85546875" style="65" bestFit="1" customWidth="1"/>
    <col min="5" max="5" width="20.7109375" style="65" customWidth="1"/>
    <col min="6" max="6" width="19" style="65" bestFit="1" customWidth="1"/>
    <col min="7" max="8" width="10.7109375" style="65" customWidth="1"/>
    <col min="9" max="9" width="25.7109375" style="89" bestFit="1" customWidth="1"/>
    <col min="10" max="10" width="25" style="65" bestFit="1" customWidth="1"/>
    <col min="11" max="11" width="18.5703125" style="66" bestFit="1" customWidth="1"/>
    <col min="12" max="12" width="24.7109375" style="112" customWidth="1"/>
    <col min="13" max="13" width="19.7109375" style="67" bestFit="1" customWidth="1"/>
    <col min="14" max="14" width="21.42578125" style="67" customWidth="1"/>
    <col min="15" max="16" width="11.42578125" style="67" customWidth="1"/>
    <col min="17" max="17" width="5.140625" style="67" customWidth="1"/>
    <col min="18" max="18" width="11.42578125" style="68"/>
    <col min="19" max="25" width="11.42578125" style="67"/>
    <col min="26" max="257" width="11.42578125" style="65"/>
    <col min="258" max="258" width="6" style="65" customWidth="1"/>
    <col min="259" max="259" width="49.7109375" style="65" customWidth="1"/>
    <col min="260" max="260" width="9.42578125" style="65" customWidth="1"/>
    <col min="261" max="261" width="11.5703125" style="65" bestFit="1" customWidth="1"/>
    <col min="262" max="262" width="15.7109375" style="65" customWidth="1"/>
    <col min="263" max="263" width="15.42578125" style="65" customWidth="1"/>
    <col min="264" max="264" width="16.42578125" style="65" bestFit="1" customWidth="1"/>
    <col min="265" max="265" width="23.42578125" style="65" customWidth="1"/>
    <col min="266" max="266" width="16.140625" style="65" bestFit="1" customWidth="1"/>
    <col min="267" max="273" width="0" style="65" hidden="1" customWidth="1"/>
    <col min="274" max="274" width="17.28515625" style="65" bestFit="1" customWidth="1"/>
    <col min="275" max="513" width="11.42578125" style="65"/>
    <col min="514" max="514" width="6" style="65" customWidth="1"/>
    <col min="515" max="515" width="49.7109375" style="65" customWidth="1"/>
    <col min="516" max="516" width="9.42578125" style="65" customWidth="1"/>
    <col min="517" max="517" width="11.5703125" style="65" bestFit="1" customWidth="1"/>
    <col min="518" max="518" width="15.7109375" style="65" customWidth="1"/>
    <col min="519" max="519" width="15.42578125" style="65" customWidth="1"/>
    <col min="520" max="520" width="16.42578125" style="65" bestFit="1" customWidth="1"/>
    <col min="521" max="521" width="23.42578125" style="65" customWidth="1"/>
    <col min="522" max="522" width="16.140625" style="65" bestFit="1" customWidth="1"/>
    <col min="523" max="529" width="0" style="65" hidden="1" customWidth="1"/>
    <col min="530" max="530" width="17.28515625" style="65" bestFit="1" customWidth="1"/>
    <col min="531" max="769" width="11.42578125" style="65"/>
    <col min="770" max="770" width="6" style="65" customWidth="1"/>
    <col min="771" max="771" width="49.7109375" style="65" customWidth="1"/>
    <col min="772" max="772" width="9.42578125" style="65" customWidth="1"/>
    <col min="773" max="773" width="11.5703125" style="65" bestFit="1" customWidth="1"/>
    <col min="774" max="774" width="15.7109375" style="65" customWidth="1"/>
    <col min="775" max="775" width="15.42578125" style="65" customWidth="1"/>
    <col min="776" max="776" width="16.42578125" style="65" bestFit="1" customWidth="1"/>
    <col min="777" max="777" width="23.42578125" style="65" customWidth="1"/>
    <col min="778" max="778" width="16.140625" style="65" bestFit="1" customWidth="1"/>
    <col min="779" max="785" width="0" style="65" hidden="1" customWidth="1"/>
    <col min="786" max="786" width="17.28515625" style="65" bestFit="1" customWidth="1"/>
    <col min="787" max="1025" width="11.42578125" style="65"/>
    <col min="1026" max="1026" width="6" style="65" customWidth="1"/>
    <col min="1027" max="1027" width="49.7109375" style="65" customWidth="1"/>
    <col min="1028" max="1028" width="9.42578125" style="65" customWidth="1"/>
    <col min="1029" max="1029" width="11.5703125" style="65" bestFit="1" customWidth="1"/>
    <col min="1030" max="1030" width="15.7109375" style="65" customWidth="1"/>
    <col min="1031" max="1031" width="15.42578125" style="65" customWidth="1"/>
    <col min="1032" max="1032" width="16.42578125" style="65" bestFit="1" customWidth="1"/>
    <col min="1033" max="1033" width="23.42578125" style="65" customWidth="1"/>
    <col min="1034" max="1034" width="16.140625" style="65" bestFit="1" customWidth="1"/>
    <col min="1035" max="1041" width="0" style="65" hidden="1" customWidth="1"/>
    <col min="1042" max="1042" width="17.28515625" style="65" bestFit="1" customWidth="1"/>
    <col min="1043" max="1281" width="11.42578125" style="65"/>
    <col min="1282" max="1282" width="6" style="65" customWidth="1"/>
    <col min="1283" max="1283" width="49.7109375" style="65" customWidth="1"/>
    <col min="1284" max="1284" width="9.42578125" style="65" customWidth="1"/>
    <col min="1285" max="1285" width="11.5703125" style="65" bestFit="1" customWidth="1"/>
    <col min="1286" max="1286" width="15.7109375" style="65" customWidth="1"/>
    <col min="1287" max="1287" width="15.42578125" style="65" customWidth="1"/>
    <col min="1288" max="1288" width="16.42578125" style="65" bestFit="1" customWidth="1"/>
    <col min="1289" max="1289" width="23.42578125" style="65" customWidth="1"/>
    <col min="1290" max="1290" width="16.140625" style="65" bestFit="1" customWidth="1"/>
    <col min="1291" max="1297" width="0" style="65" hidden="1" customWidth="1"/>
    <col min="1298" max="1298" width="17.28515625" style="65" bestFit="1" customWidth="1"/>
    <col min="1299" max="1537" width="11.42578125" style="65"/>
    <col min="1538" max="1538" width="6" style="65" customWidth="1"/>
    <col min="1539" max="1539" width="49.7109375" style="65" customWidth="1"/>
    <col min="1540" max="1540" width="9.42578125" style="65" customWidth="1"/>
    <col min="1541" max="1541" width="11.5703125" style="65" bestFit="1" customWidth="1"/>
    <col min="1542" max="1542" width="15.7109375" style="65" customWidth="1"/>
    <col min="1543" max="1543" width="15.42578125" style="65" customWidth="1"/>
    <col min="1544" max="1544" width="16.42578125" style="65" bestFit="1" customWidth="1"/>
    <col min="1545" max="1545" width="23.42578125" style="65" customWidth="1"/>
    <col min="1546" max="1546" width="16.140625" style="65" bestFit="1" customWidth="1"/>
    <col min="1547" max="1553" width="0" style="65" hidden="1" customWidth="1"/>
    <col min="1554" max="1554" width="17.28515625" style="65" bestFit="1" customWidth="1"/>
    <col min="1555" max="1793" width="11.42578125" style="65"/>
    <col min="1794" max="1794" width="6" style="65" customWidth="1"/>
    <col min="1795" max="1795" width="49.7109375" style="65" customWidth="1"/>
    <col min="1796" max="1796" width="9.42578125" style="65" customWidth="1"/>
    <col min="1797" max="1797" width="11.5703125" style="65" bestFit="1" customWidth="1"/>
    <col min="1798" max="1798" width="15.7109375" style="65" customWidth="1"/>
    <col min="1799" max="1799" width="15.42578125" style="65" customWidth="1"/>
    <col min="1800" max="1800" width="16.42578125" style="65" bestFit="1" customWidth="1"/>
    <col min="1801" max="1801" width="23.42578125" style="65" customWidth="1"/>
    <col min="1802" max="1802" width="16.140625" style="65" bestFit="1" customWidth="1"/>
    <col min="1803" max="1809" width="0" style="65" hidden="1" customWidth="1"/>
    <col min="1810" max="1810" width="17.28515625" style="65" bestFit="1" customWidth="1"/>
    <col min="1811" max="2049" width="11.42578125" style="65"/>
    <col min="2050" max="2050" width="6" style="65" customWidth="1"/>
    <col min="2051" max="2051" width="49.7109375" style="65" customWidth="1"/>
    <col min="2052" max="2052" width="9.42578125" style="65" customWidth="1"/>
    <col min="2053" max="2053" width="11.5703125" style="65" bestFit="1" customWidth="1"/>
    <col min="2054" max="2054" width="15.7109375" style="65" customWidth="1"/>
    <col min="2055" max="2055" width="15.42578125" style="65" customWidth="1"/>
    <col min="2056" max="2056" width="16.42578125" style="65" bestFit="1" customWidth="1"/>
    <col min="2057" max="2057" width="23.42578125" style="65" customWidth="1"/>
    <col min="2058" max="2058" width="16.140625" style="65" bestFit="1" customWidth="1"/>
    <col min="2059" max="2065" width="0" style="65" hidden="1" customWidth="1"/>
    <col min="2066" max="2066" width="17.28515625" style="65" bestFit="1" customWidth="1"/>
    <col min="2067" max="2305" width="11.42578125" style="65"/>
    <col min="2306" max="2306" width="6" style="65" customWidth="1"/>
    <col min="2307" max="2307" width="49.7109375" style="65" customWidth="1"/>
    <col min="2308" max="2308" width="9.42578125" style="65" customWidth="1"/>
    <col min="2309" max="2309" width="11.5703125" style="65" bestFit="1" customWidth="1"/>
    <col min="2310" max="2310" width="15.7109375" style="65" customWidth="1"/>
    <col min="2311" max="2311" width="15.42578125" style="65" customWidth="1"/>
    <col min="2312" max="2312" width="16.42578125" style="65" bestFit="1" customWidth="1"/>
    <col min="2313" max="2313" width="23.42578125" style="65" customWidth="1"/>
    <col min="2314" max="2314" width="16.140625" style="65" bestFit="1" customWidth="1"/>
    <col min="2315" max="2321" width="0" style="65" hidden="1" customWidth="1"/>
    <col min="2322" max="2322" width="17.28515625" style="65" bestFit="1" customWidth="1"/>
    <col min="2323" max="2561" width="11.42578125" style="65"/>
    <col min="2562" max="2562" width="6" style="65" customWidth="1"/>
    <col min="2563" max="2563" width="49.7109375" style="65" customWidth="1"/>
    <col min="2564" max="2564" width="9.42578125" style="65" customWidth="1"/>
    <col min="2565" max="2565" width="11.5703125" style="65" bestFit="1" customWidth="1"/>
    <col min="2566" max="2566" width="15.7109375" style="65" customWidth="1"/>
    <col min="2567" max="2567" width="15.42578125" style="65" customWidth="1"/>
    <col min="2568" max="2568" width="16.42578125" style="65" bestFit="1" customWidth="1"/>
    <col min="2569" max="2569" width="23.42578125" style="65" customWidth="1"/>
    <col min="2570" max="2570" width="16.140625" style="65" bestFit="1" customWidth="1"/>
    <col min="2571" max="2577" width="0" style="65" hidden="1" customWidth="1"/>
    <col min="2578" max="2578" width="17.28515625" style="65" bestFit="1" customWidth="1"/>
    <col min="2579" max="2817" width="11.42578125" style="65"/>
    <col min="2818" max="2818" width="6" style="65" customWidth="1"/>
    <col min="2819" max="2819" width="49.7109375" style="65" customWidth="1"/>
    <col min="2820" max="2820" width="9.42578125" style="65" customWidth="1"/>
    <col min="2821" max="2821" width="11.5703125" style="65" bestFit="1" customWidth="1"/>
    <col min="2822" max="2822" width="15.7109375" style="65" customWidth="1"/>
    <col min="2823" max="2823" width="15.42578125" style="65" customWidth="1"/>
    <col min="2824" max="2824" width="16.42578125" style="65" bestFit="1" customWidth="1"/>
    <col min="2825" max="2825" width="23.42578125" style="65" customWidth="1"/>
    <col min="2826" max="2826" width="16.140625" style="65" bestFit="1" customWidth="1"/>
    <col min="2827" max="2833" width="0" style="65" hidden="1" customWidth="1"/>
    <col min="2834" max="2834" width="17.28515625" style="65" bestFit="1" customWidth="1"/>
    <col min="2835" max="3073" width="11.42578125" style="65"/>
    <col min="3074" max="3074" width="6" style="65" customWidth="1"/>
    <col min="3075" max="3075" width="49.7109375" style="65" customWidth="1"/>
    <col min="3076" max="3076" width="9.42578125" style="65" customWidth="1"/>
    <col min="3077" max="3077" width="11.5703125" style="65" bestFit="1" customWidth="1"/>
    <col min="3078" max="3078" width="15.7109375" style="65" customWidth="1"/>
    <col min="3079" max="3079" width="15.42578125" style="65" customWidth="1"/>
    <col min="3080" max="3080" width="16.42578125" style="65" bestFit="1" customWidth="1"/>
    <col min="3081" max="3081" width="23.42578125" style="65" customWidth="1"/>
    <col min="3082" max="3082" width="16.140625" style="65" bestFit="1" customWidth="1"/>
    <col min="3083" max="3089" width="0" style="65" hidden="1" customWidth="1"/>
    <col min="3090" max="3090" width="17.28515625" style="65" bestFit="1" customWidth="1"/>
    <col min="3091" max="3329" width="11.42578125" style="65"/>
    <col min="3330" max="3330" width="6" style="65" customWidth="1"/>
    <col min="3331" max="3331" width="49.7109375" style="65" customWidth="1"/>
    <col min="3332" max="3332" width="9.42578125" style="65" customWidth="1"/>
    <col min="3333" max="3333" width="11.5703125" style="65" bestFit="1" customWidth="1"/>
    <col min="3334" max="3334" width="15.7109375" style="65" customWidth="1"/>
    <col min="3335" max="3335" width="15.42578125" style="65" customWidth="1"/>
    <col min="3336" max="3336" width="16.42578125" style="65" bestFit="1" customWidth="1"/>
    <col min="3337" max="3337" width="23.42578125" style="65" customWidth="1"/>
    <col min="3338" max="3338" width="16.140625" style="65" bestFit="1" customWidth="1"/>
    <col min="3339" max="3345" width="0" style="65" hidden="1" customWidth="1"/>
    <col min="3346" max="3346" width="17.28515625" style="65" bestFit="1" customWidth="1"/>
    <col min="3347" max="3585" width="11.42578125" style="65"/>
    <col min="3586" max="3586" width="6" style="65" customWidth="1"/>
    <col min="3587" max="3587" width="49.7109375" style="65" customWidth="1"/>
    <col min="3588" max="3588" width="9.42578125" style="65" customWidth="1"/>
    <col min="3589" max="3589" width="11.5703125" style="65" bestFit="1" customWidth="1"/>
    <col min="3590" max="3590" width="15.7109375" style="65" customWidth="1"/>
    <col min="3591" max="3591" width="15.42578125" style="65" customWidth="1"/>
    <col min="3592" max="3592" width="16.42578125" style="65" bestFit="1" customWidth="1"/>
    <col min="3593" max="3593" width="23.42578125" style="65" customWidth="1"/>
    <col min="3594" max="3594" width="16.140625" style="65" bestFit="1" customWidth="1"/>
    <col min="3595" max="3601" width="0" style="65" hidden="1" customWidth="1"/>
    <col min="3602" max="3602" width="17.28515625" style="65" bestFit="1" customWidth="1"/>
    <col min="3603" max="3841" width="11.42578125" style="65"/>
    <col min="3842" max="3842" width="6" style="65" customWidth="1"/>
    <col min="3843" max="3843" width="49.7109375" style="65" customWidth="1"/>
    <col min="3844" max="3844" width="9.42578125" style="65" customWidth="1"/>
    <col min="3845" max="3845" width="11.5703125" style="65" bestFit="1" customWidth="1"/>
    <col min="3846" max="3846" width="15.7109375" style="65" customWidth="1"/>
    <col min="3847" max="3847" width="15.42578125" style="65" customWidth="1"/>
    <col min="3848" max="3848" width="16.42578125" style="65" bestFit="1" customWidth="1"/>
    <col min="3849" max="3849" width="23.42578125" style="65" customWidth="1"/>
    <col min="3850" max="3850" width="16.140625" style="65" bestFit="1" customWidth="1"/>
    <col min="3851" max="3857" width="0" style="65" hidden="1" customWidth="1"/>
    <col min="3858" max="3858" width="17.28515625" style="65" bestFit="1" customWidth="1"/>
    <col min="3859" max="4097" width="11.42578125" style="65"/>
    <col min="4098" max="4098" width="6" style="65" customWidth="1"/>
    <col min="4099" max="4099" width="49.7109375" style="65" customWidth="1"/>
    <col min="4100" max="4100" width="9.42578125" style="65" customWidth="1"/>
    <col min="4101" max="4101" width="11.5703125" style="65" bestFit="1" customWidth="1"/>
    <col min="4102" max="4102" width="15.7109375" style="65" customWidth="1"/>
    <col min="4103" max="4103" width="15.42578125" style="65" customWidth="1"/>
    <col min="4104" max="4104" width="16.42578125" style="65" bestFit="1" customWidth="1"/>
    <col min="4105" max="4105" width="23.42578125" style="65" customWidth="1"/>
    <col min="4106" max="4106" width="16.140625" style="65" bestFit="1" customWidth="1"/>
    <col min="4107" max="4113" width="0" style="65" hidden="1" customWidth="1"/>
    <col min="4114" max="4114" width="17.28515625" style="65" bestFit="1" customWidth="1"/>
    <col min="4115" max="4353" width="11.42578125" style="65"/>
    <col min="4354" max="4354" width="6" style="65" customWidth="1"/>
    <col min="4355" max="4355" width="49.7109375" style="65" customWidth="1"/>
    <col min="4356" max="4356" width="9.42578125" style="65" customWidth="1"/>
    <col min="4357" max="4357" width="11.5703125" style="65" bestFit="1" customWidth="1"/>
    <col min="4358" max="4358" width="15.7109375" style="65" customWidth="1"/>
    <col min="4359" max="4359" width="15.42578125" style="65" customWidth="1"/>
    <col min="4360" max="4360" width="16.42578125" style="65" bestFit="1" customWidth="1"/>
    <col min="4361" max="4361" width="23.42578125" style="65" customWidth="1"/>
    <col min="4362" max="4362" width="16.140625" style="65" bestFit="1" customWidth="1"/>
    <col min="4363" max="4369" width="0" style="65" hidden="1" customWidth="1"/>
    <col min="4370" max="4370" width="17.28515625" style="65" bestFit="1" customWidth="1"/>
    <col min="4371" max="4609" width="11.42578125" style="65"/>
    <col min="4610" max="4610" width="6" style="65" customWidth="1"/>
    <col min="4611" max="4611" width="49.7109375" style="65" customWidth="1"/>
    <col min="4612" max="4612" width="9.42578125" style="65" customWidth="1"/>
    <col min="4613" max="4613" width="11.5703125" style="65" bestFit="1" customWidth="1"/>
    <col min="4614" max="4614" width="15.7109375" style="65" customWidth="1"/>
    <col min="4615" max="4615" width="15.42578125" style="65" customWidth="1"/>
    <col min="4616" max="4616" width="16.42578125" style="65" bestFit="1" customWidth="1"/>
    <col min="4617" max="4617" width="23.42578125" style="65" customWidth="1"/>
    <col min="4618" max="4618" width="16.140625" style="65" bestFit="1" customWidth="1"/>
    <col min="4619" max="4625" width="0" style="65" hidden="1" customWidth="1"/>
    <col min="4626" max="4626" width="17.28515625" style="65" bestFit="1" customWidth="1"/>
    <col min="4627" max="4865" width="11.42578125" style="65"/>
    <col min="4866" max="4866" width="6" style="65" customWidth="1"/>
    <col min="4867" max="4867" width="49.7109375" style="65" customWidth="1"/>
    <col min="4868" max="4868" width="9.42578125" style="65" customWidth="1"/>
    <col min="4869" max="4869" width="11.5703125" style="65" bestFit="1" customWidth="1"/>
    <col min="4870" max="4870" width="15.7109375" style="65" customWidth="1"/>
    <col min="4871" max="4871" width="15.42578125" style="65" customWidth="1"/>
    <col min="4872" max="4872" width="16.42578125" style="65" bestFit="1" customWidth="1"/>
    <col min="4873" max="4873" width="23.42578125" style="65" customWidth="1"/>
    <col min="4874" max="4874" width="16.140625" style="65" bestFit="1" customWidth="1"/>
    <col min="4875" max="4881" width="0" style="65" hidden="1" customWidth="1"/>
    <col min="4882" max="4882" width="17.28515625" style="65" bestFit="1" customWidth="1"/>
    <col min="4883" max="5121" width="11.42578125" style="65"/>
    <col min="5122" max="5122" width="6" style="65" customWidth="1"/>
    <col min="5123" max="5123" width="49.7109375" style="65" customWidth="1"/>
    <col min="5124" max="5124" width="9.42578125" style="65" customWidth="1"/>
    <col min="5125" max="5125" width="11.5703125" style="65" bestFit="1" customWidth="1"/>
    <col min="5126" max="5126" width="15.7109375" style="65" customWidth="1"/>
    <col min="5127" max="5127" width="15.42578125" style="65" customWidth="1"/>
    <col min="5128" max="5128" width="16.42578125" style="65" bestFit="1" customWidth="1"/>
    <col min="5129" max="5129" width="23.42578125" style="65" customWidth="1"/>
    <col min="5130" max="5130" width="16.140625" style="65" bestFit="1" customWidth="1"/>
    <col min="5131" max="5137" width="0" style="65" hidden="1" customWidth="1"/>
    <col min="5138" max="5138" width="17.28515625" style="65" bestFit="1" customWidth="1"/>
    <col min="5139" max="5377" width="11.42578125" style="65"/>
    <col min="5378" max="5378" width="6" style="65" customWidth="1"/>
    <col min="5379" max="5379" width="49.7109375" style="65" customWidth="1"/>
    <col min="5380" max="5380" width="9.42578125" style="65" customWidth="1"/>
    <col min="5381" max="5381" width="11.5703125" style="65" bestFit="1" customWidth="1"/>
    <col min="5382" max="5382" width="15.7109375" style="65" customWidth="1"/>
    <col min="5383" max="5383" width="15.42578125" style="65" customWidth="1"/>
    <col min="5384" max="5384" width="16.42578125" style="65" bestFit="1" customWidth="1"/>
    <col min="5385" max="5385" width="23.42578125" style="65" customWidth="1"/>
    <col min="5386" max="5386" width="16.140625" style="65" bestFit="1" customWidth="1"/>
    <col min="5387" max="5393" width="0" style="65" hidden="1" customWidth="1"/>
    <col min="5394" max="5394" width="17.28515625" style="65" bestFit="1" customWidth="1"/>
    <col min="5395" max="5633" width="11.42578125" style="65"/>
    <col min="5634" max="5634" width="6" style="65" customWidth="1"/>
    <col min="5635" max="5635" width="49.7109375" style="65" customWidth="1"/>
    <col min="5636" max="5636" width="9.42578125" style="65" customWidth="1"/>
    <col min="5637" max="5637" width="11.5703125" style="65" bestFit="1" customWidth="1"/>
    <col min="5638" max="5638" width="15.7109375" style="65" customWidth="1"/>
    <col min="5639" max="5639" width="15.42578125" style="65" customWidth="1"/>
    <col min="5640" max="5640" width="16.42578125" style="65" bestFit="1" customWidth="1"/>
    <col min="5641" max="5641" width="23.42578125" style="65" customWidth="1"/>
    <col min="5642" max="5642" width="16.140625" style="65" bestFit="1" customWidth="1"/>
    <col min="5643" max="5649" width="0" style="65" hidden="1" customWidth="1"/>
    <col min="5650" max="5650" width="17.28515625" style="65" bestFit="1" customWidth="1"/>
    <col min="5651" max="5889" width="11.42578125" style="65"/>
    <col min="5890" max="5890" width="6" style="65" customWidth="1"/>
    <col min="5891" max="5891" width="49.7109375" style="65" customWidth="1"/>
    <col min="5892" max="5892" width="9.42578125" style="65" customWidth="1"/>
    <col min="5893" max="5893" width="11.5703125" style="65" bestFit="1" customWidth="1"/>
    <col min="5894" max="5894" width="15.7109375" style="65" customWidth="1"/>
    <col min="5895" max="5895" width="15.42578125" style="65" customWidth="1"/>
    <col min="5896" max="5896" width="16.42578125" style="65" bestFit="1" customWidth="1"/>
    <col min="5897" max="5897" width="23.42578125" style="65" customWidth="1"/>
    <col min="5898" max="5898" width="16.140625" style="65" bestFit="1" customWidth="1"/>
    <col min="5899" max="5905" width="0" style="65" hidden="1" customWidth="1"/>
    <col min="5906" max="5906" width="17.28515625" style="65" bestFit="1" customWidth="1"/>
    <col min="5907" max="6145" width="11.42578125" style="65"/>
    <col min="6146" max="6146" width="6" style="65" customWidth="1"/>
    <col min="6147" max="6147" width="49.7109375" style="65" customWidth="1"/>
    <col min="6148" max="6148" width="9.42578125" style="65" customWidth="1"/>
    <col min="6149" max="6149" width="11.5703125" style="65" bestFit="1" customWidth="1"/>
    <col min="6150" max="6150" width="15.7109375" style="65" customWidth="1"/>
    <col min="6151" max="6151" width="15.42578125" style="65" customWidth="1"/>
    <col min="6152" max="6152" width="16.42578125" style="65" bestFit="1" customWidth="1"/>
    <col min="6153" max="6153" width="23.42578125" style="65" customWidth="1"/>
    <col min="6154" max="6154" width="16.140625" style="65" bestFit="1" customWidth="1"/>
    <col min="6155" max="6161" width="0" style="65" hidden="1" customWidth="1"/>
    <col min="6162" max="6162" width="17.28515625" style="65" bestFit="1" customWidth="1"/>
    <col min="6163" max="6401" width="11.42578125" style="65"/>
    <col min="6402" max="6402" width="6" style="65" customWidth="1"/>
    <col min="6403" max="6403" width="49.7109375" style="65" customWidth="1"/>
    <col min="6404" max="6404" width="9.42578125" style="65" customWidth="1"/>
    <col min="6405" max="6405" width="11.5703125" style="65" bestFit="1" customWidth="1"/>
    <col min="6406" max="6406" width="15.7109375" style="65" customWidth="1"/>
    <col min="6407" max="6407" width="15.42578125" style="65" customWidth="1"/>
    <col min="6408" max="6408" width="16.42578125" style="65" bestFit="1" customWidth="1"/>
    <col min="6409" max="6409" width="23.42578125" style="65" customWidth="1"/>
    <col min="6410" max="6410" width="16.140625" style="65" bestFit="1" customWidth="1"/>
    <col min="6411" max="6417" width="0" style="65" hidden="1" customWidth="1"/>
    <col min="6418" max="6418" width="17.28515625" style="65" bestFit="1" customWidth="1"/>
    <col min="6419" max="6657" width="11.42578125" style="65"/>
    <col min="6658" max="6658" width="6" style="65" customWidth="1"/>
    <col min="6659" max="6659" width="49.7109375" style="65" customWidth="1"/>
    <col min="6660" max="6660" width="9.42578125" style="65" customWidth="1"/>
    <col min="6661" max="6661" width="11.5703125" style="65" bestFit="1" customWidth="1"/>
    <col min="6662" max="6662" width="15.7109375" style="65" customWidth="1"/>
    <col min="6663" max="6663" width="15.42578125" style="65" customWidth="1"/>
    <col min="6664" max="6664" width="16.42578125" style="65" bestFit="1" customWidth="1"/>
    <col min="6665" max="6665" width="23.42578125" style="65" customWidth="1"/>
    <col min="6666" max="6666" width="16.140625" style="65" bestFit="1" customWidth="1"/>
    <col min="6667" max="6673" width="0" style="65" hidden="1" customWidth="1"/>
    <col min="6674" max="6674" width="17.28515625" style="65" bestFit="1" customWidth="1"/>
    <col min="6675" max="6913" width="11.42578125" style="65"/>
    <col min="6914" max="6914" width="6" style="65" customWidth="1"/>
    <col min="6915" max="6915" width="49.7109375" style="65" customWidth="1"/>
    <col min="6916" max="6916" width="9.42578125" style="65" customWidth="1"/>
    <col min="6917" max="6917" width="11.5703125" style="65" bestFit="1" customWidth="1"/>
    <col min="6918" max="6918" width="15.7109375" style="65" customWidth="1"/>
    <col min="6919" max="6919" width="15.42578125" style="65" customWidth="1"/>
    <col min="6920" max="6920" width="16.42578125" style="65" bestFit="1" customWidth="1"/>
    <col min="6921" max="6921" width="23.42578125" style="65" customWidth="1"/>
    <col min="6922" max="6922" width="16.140625" style="65" bestFit="1" customWidth="1"/>
    <col min="6923" max="6929" width="0" style="65" hidden="1" customWidth="1"/>
    <col min="6930" max="6930" width="17.28515625" style="65" bestFit="1" customWidth="1"/>
    <col min="6931" max="7169" width="11.42578125" style="65"/>
    <col min="7170" max="7170" width="6" style="65" customWidth="1"/>
    <col min="7171" max="7171" width="49.7109375" style="65" customWidth="1"/>
    <col min="7172" max="7172" width="9.42578125" style="65" customWidth="1"/>
    <col min="7173" max="7173" width="11.5703125" style="65" bestFit="1" customWidth="1"/>
    <col min="7174" max="7174" width="15.7109375" style="65" customWidth="1"/>
    <col min="7175" max="7175" width="15.42578125" style="65" customWidth="1"/>
    <col min="7176" max="7176" width="16.42578125" style="65" bestFit="1" customWidth="1"/>
    <col min="7177" max="7177" width="23.42578125" style="65" customWidth="1"/>
    <col min="7178" max="7178" width="16.140625" style="65" bestFit="1" customWidth="1"/>
    <col min="7179" max="7185" width="0" style="65" hidden="1" customWidth="1"/>
    <col min="7186" max="7186" width="17.28515625" style="65" bestFit="1" customWidth="1"/>
    <col min="7187" max="7425" width="11.42578125" style="65"/>
    <col min="7426" max="7426" width="6" style="65" customWidth="1"/>
    <col min="7427" max="7427" width="49.7109375" style="65" customWidth="1"/>
    <col min="7428" max="7428" width="9.42578125" style="65" customWidth="1"/>
    <col min="7429" max="7429" width="11.5703125" style="65" bestFit="1" customWidth="1"/>
    <col min="7430" max="7430" width="15.7109375" style="65" customWidth="1"/>
    <col min="7431" max="7431" width="15.42578125" style="65" customWidth="1"/>
    <col min="7432" max="7432" width="16.42578125" style="65" bestFit="1" customWidth="1"/>
    <col min="7433" max="7433" width="23.42578125" style="65" customWidth="1"/>
    <col min="7434" max="7434" width="16.140625" style="65" bestFit="1" customWidth="1"/>
    <col min="7435" max="7441" width="0" style="65" hidden="1" customWidth="1"/>
    <col min="7442" max="7442" width="17.28515625" style="65" bestFit="1" customWidth="1"/>
    <col min="7443" max="7681" width="11.42578125" style="65"/>
    <col min="7682" max="7682" width="6" style="65" customWidth="1"/>
    <col min="7683" max="7683" width="49.7109375" style="65" customWidth="1"/>
    <col min="7684" max="7684" width="9.42578125" style="65" customWidth="1"/>
    <col min="7685" max="7685" width="11.5703125" style="65" bestFit="1" customWidth="1"/>
    <col min="7686" max="7686" width="15.7109375" style="65" customWidth="1"/>
    <col min="7687" max="7687" width="15.42578125" style="65" customWidth="1"/>
    <col min="7688" max="7688" width="16.42578125" style="65" bestFit="1" customWidth="1"/>
    <col min="7689" max="7689" width="23.42578125" style="65" customWidth="1"/>
    <col min="7690" max="7690" width="16.140625" style="65" bestFit="1" customWidth="1"/>
    <col min="7691" max="7697" width="0" style="65" hidden="1" customWidth="1"/>
    <col min="7698" max="7698" width="17.28515625" style="65" bestFit="1" customWidth="1"/>
    <col min="7699" max="7937" width="11.42578125" style="65"/>
    <col min="7938" max="7938" width="6" style="65" customWidth="1"/>
    <col min="7939" max="7939" width="49.7109375" style="65" customWidth="1"/>
    <col min="7940" max="7940" width="9.42578125" style="65" customWidth="1"/>
    <col min="7941" max="7941" width="11.5703125" style="65" bestFit="1" customWidth="1"/>
    <col min="7942" max="7942" width="15.7109375" style="65" customWidth="1"/>
    <col min="7943" max="7943" width="15.42578125" style="65" customWidth="1"/>
    <col min="7944" max="7944" width="16.42578125" style="65" bestFit="1" customWidth="1"/>
    <col min="7945" max="7945" width="23.42578125" style="65" customWidth="1"/>
    <col min="7946" max="7946" width="16.140625" style="65" bestFit="1" customWidth="1"/>
    <col min="7947" max="7953" width="0" style="65" hidden="1" customWidth="1"/>
    <col min="7954" max="7954" width="17.28515625" style="65" bestFit="1" customWidth="1"/>
    <col min="7955" max="8193" width="11.42578125" style="65"/>
    <col min="8194" max="8194" width="6" style="65" customWidth="1"/>
    <col min="8195" max="8195" width="49.7109375" style="65" customWidth="1"/>
    <col min="8196" max="8196" width="9.42578125" style="65" customWidth="1"/>
    <col min="8197" max="8197" width="11.5703125" style="65" bestFit="1" customWidth="1"/>
    <col min="8198" max="8198" width="15.7109375" style="65" customWidth="1"/>
    <col min="8199" max="8199" width="15.42578125" style="65" customWidth="1"/>
    <col min="8200" max="8200" width="16.42578125" style="65" bestFit="1" customWidth="1"/>
    <col min="8201" max="8201" width="23.42578125" style="65" customWidth="1"/>
    <col min="8202" max="8202" width="16.140625" style="65" bestFit="1" customWidth="1"/>
    <col min="8203" max="8209" width="0" style="65" hidden="1" customWidth="1"/>
    <col min="8210" max="8210" width="17.28515625" style="65" bestFit="1" customWidth="1"/>
    <col min="8211" max="8449" width="11.42578125" style="65"/>
    <col min="8450" max="8450" width="6" style="65" customWidth="1"/>
    <col min="8451" max="8451" width="49.7109375" style="65" customWidth="1"/>
    <col min="8452" max="8452" width="9.42578125" style="65" customWidth="1"/>
    <col min="8453" max="8453" width="11.5703125" style="65" bestFit="1" customWidth="1"/>
    <col min="8454" max="8454" width="15.7109375" style="65" customWidth="1"/>
    <col min="8455" max="8455" width="15.42578125" style="65" customWidth="1"/>
    <col min="8456" max="8456" width="16.42578125" style="65" bestFit="1" customWidth="1"/>
    <col min="8457" max="8457" width="23.42578125" style="65" customWidth="1"/>
    <col min="8458" max="8458" width="16.140625" style="65" bestFit="1" customWidth="1"/>
    <col min="8459" max="8465" width="0" style="65" hidden="1" customWidth="1"/>
    <col min="8466" max="8466" width="17.28515625" style="65" bestFit="1" customWidth="1"/>
    <col min="8467" max="8705" width="11.42578125" style="65"/>
    <col min="8706" max="8706" width="6" style="65" customWidth="1"/>
    <col min="8707" max="8707" width="49.7109375" style="65" customWidth="1"/>
    <col min="8708" max="8708" width="9.42578125" style="65" customWidth="1"/>
    <col min="8709" max="8709" width="11.5703125" style="65" bestFit="1" customWidth="1"/>
    <col min="8710" max="8710" width="15.7109375" style="65" customWidth="1"/>
    <col min="8711" max="8711" width="15.42578125" style="65" customWidth="1"/>
    <col min="8712" max="8712" width="16.42578125" style="65" bestFit="1" customWidth="1"/>
    <col min="8713" max="8713" width="23.42578125" style="65" customWidth="1"/>
    <col min="8714" max="8714" width="16.140625" style="65" bestFit="1" customWidth="1"/>
    <col min="8715" max="8721" width="0" style="65" hidden="1" customWidth="1"/>
    <col min="8722" max="8722" width="17.28515625" style="65" bestFit="1" customWidth="1"/>
    <col min="8723" max="8961" width="11.42578125" style="65"/>
    <col min="8962" max="8962" width="6" style="65" customWidth="1"/>
    <col min="8963" max="8963" width="49.7109375" style="65" customWidth="1"/>
    <col min="8964" max="8964" width="9.42578125" style="65" customWidth="1"/>
    <col min="8965" max="8965" width="11.5703125" style="65" bestFit="1" customWidth="1"/>
    <col min="8966" max="8966" width="15.7109375" style="65" customWidth="1"/>
    <col min="8967" max="8967" width="15.42578125" style="65" customWidth="1"/>
    <col min="8968" max="8968" width="16.42578125" style="65" bestFit="1" customWidth="1"/>
    <col min="8969" max="8969" width="23.42578125" style="65" customWidth="1"/>
    <col min="8970" max="8970" width="16.140625" style="65" bestFit="1" customWidth="1"/>
    <col min="8971" max="8977" width="0" style="65" hidden="1" customWidth="1"/>
    <col min="8978" max="8978" width="17.28515625" style="65" bestFit="1" customWidth="1"/>
    <col min="8979" max="9217" width="11.42578125" style="65"/>
    <col min="9218" max="9218" width="6" style="65" customWidth="1"/>
    <col min="9219" max="9219" width="49.7109375" style="65" customWidth="1"/>
    <col min="9220" max="9220" width="9.42578125" style="65" customWidth="1"/>
    <col min="9221" max="9221" width="11.5703125" style="65" bestFit="1" customWidth="1"/>
    <col min="9222" max="9222" width="15.7109375" style="65" customWidth="1"/>
    <col min="9223" max="9223" width="15.42578125" style="65" customWidth="1"/>
    <col min="9224" max="9224" width="16.42578125" style="65" bestFit="1" customWidth="1"/>
    <col min="9225" max="9225" width="23.42578125" style="65" customWidth="1"/>
    <col min="9226" max="9226" width="16.140625" style="65" bestFit="1" customWidth="1"/>
    <col min="9227" max="9233" width="0" style="65" hidden="1" customWidth="1"/>
    <col min="9234" max="9234" width="17.28515625" style="65" bestFit="1" customWidth="1"/>
    <col min="9235" max="9473" width="11.42578125" style="65"/>
    <col min="9474" max="9474" width="6" style="65" customWidth="1"/>
    <col min="9475" max="9475" width="49.7109375" style="65" customWidth="1"/>
    <col min="9476" max="9476" width="9.42578125" style="65" customWidth="1"/>
    <col min="9477" max="9477" width="11.5703125" style="65" bestFit="1" customWidth="1"/>
    <col min="9478" max="9478" width="15.7109375" style="65" customWidth="1"/>
    <col min="9479" max="9479" width="15.42578125" style="65" customWidth="1"/>
    <col min="9480" max="9480" width="16.42578125" style="65" bestFit="1" customWidth="1"/>
    <col min="9481" max="9481" width="23.42578125" style="65" customWidth="1"/>
    <col min="9482" max="9482" width="16.140625" style="65" bestFit="1" customWidth="1"/>
    <col min="9483" max="9489" width="0" style="65" hidden="1" customWidth="1"/>
    <col min="9490" max="9490" width="17.28515625" style="65" bestFit="1" customWidth="1"/>
    <col min="9491" max="9729" width="11.42578125" style="65"/>
    <col min="9730" max="9730" width="6" style="65" customWidth="1"/>
    <col min="9731" max="9731" width="49.7109375" style="65" customWidth="1"/>
    <col min="9732" max="9732" width="9.42578125" style="65" customWidth="1"/>
    <col min="9733" max="9733" width="11.5703125" style="65" bestFit="1" customWidth="1"/>
    <col min="9734" max="9734" width="15.7109375" style="65" customWidth="1"/>
    <col min="9735" max="9735" width="15.42578125" style="65" customWidth="1"/>
    <col min="9736" max="9736" width="16.42578125" style="65" bestFit="1" customWidth="1"/>
    <col min="9737" max="9737" width="23.42578125" style="65" customWidth="1"/>
    <col min="9738" max="9738" width="16.140625" style="65" bestFit="1" customWidth="1"/>
    <col min="9739" max="9745" width="0" style="65" hidden="1" customWidth="1"/>
    <col min="9746" max="9746" width="17.28515625" style="65" bestFit="1" customWidth="1"/>
    <col min="9747" max="9985" width="11.42578125" style="65"/>
    <col min="9986" max="9986" width="6" style="65" customWidth="1"/>
    <col min="9987" max="9987" width="49.7109375" style="65" customWidth="1"/>
    <col min="9988" max="9988" width="9.42578125" style="65" customWidth="1"/>
    <col min="9989" max="9989" width="11.5703125" style="65" bestFit="1" customWidth="1"/>
    <col min="9990" max="9990" width="15.7109375" style="65" customWidth="1"/>
    <col min="9991" max="9991" width="15.42578125" style="65" customWidth="1"/>
    <col min="9992" max="9992" width="16.42578125" style="65" bestFit="1" customWidth="1"/>
    <col min="9993" max="9993" width="23.42578125" style="65" customWidth="1"/>
    <col min="9994" max="9994" width="16.140625" style="65" bestFit="1" customWidth="1"/>
    <col min="9995" max="10001" width="0" style="65" hidden="1" customWidth="1"/>
    <col min="10002" max="10002" width="17.28515625" style="65" bestFit="1" customWidth="1"/>
    <col min="10003" max="10241" width="11.42578125" style="65"/>
    <col min="10242" max="10242" width="6" style="65" customWidth="1"/>
    <col min="10243" max="10243" width="49.7109375" style="65" customWidth="1"/>
    <col min="10244" max="10244" width="9.42578125" style="65" customWidth="1"/>
    <col min="10245" max="10245" width="11.5703125" style="65" bestFit="1" customWidth="1"/>
    <col min="10246" max="10246" width="15.7109375" style="65" customWidth="1"/>
    <col min="10247" max="10247" width="15.42578125" style="65" customWidth="1"/>
    <col min="10248" max="10248" width="16.42578125" style="65" bestFit="1" customWidth="1"/>
    <col min="10249" max="10249" width="23.42578125" style="65" customWidth="1"/>
    <col min="10250" max="10250" width="16.140625" style="65" bestFit="1" customWidth="1"/>
    <col min="10251" max="10257" width="0" style="65" hidden="1" customWidth="1"/>
    <col min="10258" max="10258" width="17.28515625" style="65" bestFit="1" customWidth="1"/>
    <col min="10259" max="10497" width="11.42578125" style="65"/>
    <col min="10498" max="10498" width="6" style="65" customWidth="1"/>
    <col min="10499" max="10499" width="49.7109375" style="65" customWidth="1"/>
    <col min="10500" max="10500" width="9.42578125" style="65" customWidth="1"/>
    <col min="10501" max="10501" width="11.5703125" style="65" bestFit="1" customWidth="1"/>
    <col min="10502" max="10502" width="15.7109375" style="65" customWidth="1"/>
    <col min="10503" max="10503" width="15.42578125" style="65" customWidth="1"/>
    <col min="10504" max="10504" width="16.42578125" style="65" bestFit="1" customWidth="1"/>
    <col min="10505" max="10505" width="23.42578125" style="65" customWidth="1"/>
    <col min="10506" max="10506" width="16.140625" style="65" bestFit="1" customWidth="1"/>
    <col min="10507" max="10513" width="0" style="65" hidden="1" customWidth="1"/>
    <col min="10514" max="10514" width="17.28515625" style="65" bestFit="1" customWidth="1"/>
    <col min="10515" max="10753" width="11.42578125" style="65"/>
    <col min="10754" max="10754" width="6" style="65" customWidth="1"/>
    <col min="10755" max="10755" width="49.7109375" style="65" customWidth="1"/>
    <col min="10756" max="10756" width="9.42578125" style="65" customWidth="1"/>
    <col min="10757" max="10757" width="11.5703125" style="65" bestFit="1" customWidth="1"/>
    <col min="10758" max="10758" width="15.7109375" style="65" customWidth="1"/>
    <col min="10759" max="10759" width="15.42578125" style="65" customWidth="1"/>
    <col min="10760" max="10760" width="16.42578125" style="65" bestFit="1" customWidth="1"/>
    <col min="10761" max="10761" width="23.42578125" style="65" customWidth="1"/>
    <col min="10762" max="10762" width="16.140625" style="65" bestFit="1" customWidth="1"/>
    <col min="10763" max="10769" width="0" style="65" hidden="1" customWidth="1"/>
    <col min="10770" max="10770" width="17.28515625" style="65" bestFit="1" customWidth="1"/>
    <col min="10771" max="11009" width="11.42578125" style="65"/>
    <col min="11010" max="11010" width="6" style="65" customWidth="1"/>
    <col min="11011" max="11011" width="49.7109375" style="65" customWidth="1"/>
    <col min="11012" max="11012" width="9.42578125" style="65" customWidth="1"/>
    <col min="11013" max="11013" width="11.5703125" style="65" bestFit="1" customWidth="1"/>
    <col min="11014" max="11014" width="15.7109375" style="65" customWidth="1"/>
    <col min="11015" max="11015" width="15.42578125" style="65" customWidth="1"/>
    <col min="11016" max="11016" width="16.42578125" style="65" bestFit="1" customWidth="1"/>
    <col min="11017" max="11017" width="23.42578125" style="65" customWidth="1"/>
    <col min="11018" max="11018" width="16.140625" style="65" bestFit="1" customWidth="1"/>
    <col min="11019" max="11025" width="0" style="65" hidden="1" customWidth="1"/>
    <col min="11026" max="11026" width="17.28515625" style="65" bestFit="1" customWidth="1"/>
    <col min="11027" max="11265" width="11.42578125" style="65"/>
    <col min="11266" max="11266" width="6" style="65" customWidth="1"/>
    <col min="11267" max="11267" width="49.7109375" style="65" customWidth="1"/>
    <col min="11268" max="11268" width="9.42578125" style="65" customWidth="1"/>
    <col min="11269" max="11269" width="11.5703125" style="65" bestFit="1" customWidth="1"/>
    <col min="11270" max="11270" width="15.7109375" style="65" customWidth="1"/>
    <col min="11271" max="11271" width="15.42578125" style="65" customWidth="1"/>
    <col min="11272" max="11272" width="16.42578125" style="65" bestFit="1" customWidth="1"/>
    <col min="11273" max="11273" width="23.42578125" style="65" customWidth="1"/>
    <col min="11274" max="11274" width="16.140625" style="65" bestFit="1" customWidth="1"/>
    <col min="11275" max="11281" width="0" style="65" hidden="1" customWidth="1"/>
    <col min="11282" max="11282" width="17.28515625" style="65" bestFit="1" customWidth="1"/>
    <col min="11283" max="11521" width="11.42578125" style="65"/>
    <col min="11522" max="11522" width="6" style="65" customWidth="1"/>
    <col min="11523" max="11523" width="49.7109375" style="65" customWidth="1"/>
    <col min="11524" max="11524" width="9.42578125" style="65" customWidth="1"/>
    <col min="11525" max="11525" width="11.5703125" style="65" bestFit="1" customWidth="1"/>
    <col min="11526" max="11526" width="15.7109375" style="65" customWidth="1"/>
    <col min="11527" max="11527" width="15.42578125" style="65" customWidth="1"/>
    <col min="11528" max="11528" width="16.42578125" style="65" bestFit="1" customWidth="1"/>
    <col min="11529" max="11529" width="23.42578125" style="65" customWidth="1"/>
    <col min="11530" max="11530" width="16.140625" style="65" bestFit="1" customWidth="1"/>
    <col min="11531" max="11537" width="0" style="65" hidden="1" customWidth="1"/>
    <col min="11538" max="11538" width="17.28515625" style="65" bestFit="1" customWidth="1"/>
    <col min="11539" max="11777" width="11.42578125" style="65"/>
    <col min="11778" max="11778" width="6" style="65" customWidth="1"/>
    <col min="11779" max="11779" width="49.7109375" style="65" customWidth="1"/>
    <col min="11780" max="11780" width="9.42578125" style="65" customWidth="1"/>
    <col min="11781" max="11781" width="11.5703125" style="65" bestFit="1" customWidth="1"/>
    <col min="11782" max="11782" width="15.7109375" style="65" customWidth="1"/>
    <col min="11783" max="11783" width="15.42578125" style="65" customWidth="1"/>
    <col min="11784" max="11784" width="16.42578125" style="65" bestFit="1" customWidth="1"/>
    <col min="11785" max="11785" width="23.42578125" style="65" customWidth="1"/>
    <col min="11786" max="11786" width="16.140625" style="65" bestFit="1" customWidth="1"/>
    <col min="11787" max="11793" width="0" style="65" hidden="1" customWidth="1"/>
    <col min="11794" max="11794" width="17.28515625" style="65" bestFit="1" customWidth="1"/>
    <col min="11795" max="12033" width="11.42578125" style="65"/>
    <col min="12034" max="12034" width="6" style="65" customWidth="1"/>
    <col min="12035" max="12035" width="49.7109375" style="65" customWidth="1"/>
    <col min="12036" max="12036" width="9.42578125" style="65" customWidth="1"/>
    <col min="12037" max="12037" width="11.5703125" style="65" bestFit="1" customWidth="1"/>
    <col min="12038" max="12038" width="15.7109375" style="65" customWidth="1"/>
    <col min="12039" max="12039" width="15.42578125" style="65" customWidth="1"/>
    <col min="12040" max="12040" width="16.42578125" style="65" bestFit="1" customWidth="1"/>
    <col min="12041" max="12041" width="23.42578125" style="65" customWidth="1"/>
    <col min="12042" max="12042" width="16.140625" style="65" bestFit="1" customWidth="1"/>
    <col min="12043" max="12049" width="0" style="65" hidden="1" customWidth="1"/>
    <col min="12050" max="12050" width="17.28515625" style="65" bestFit="1" customWidth="1"/>
    <col min="12051" max="12289" width="11.42578125" style="65"/>
    <col min="12290" max="12290" width="6" style="65" customWidth="1"/>
    <col min="12291" max="12291" width="49.7109375" style="65" customWidth="1"/>
    <col min="12292" max="12292" width="9.42578125" style="65" customWidth="1"/>
    <col min="12293" max="12293" width="11.5703125" style="65" bestFit="1" customWidth="1"/>
    <col min="12294" max="12294" width="15.7109375" style="65" customWidth="1"/>
    <col min="12295" max="12295" width="15.42578125" style="65" customWidth="1"/>
    <col min="12296" max="12296" width="16.42578125" style="65" bestFit="1" customWidth="1"/>
    <col min="12297" max="12297" width="23.42578125" style="65" customWidth="1"/>
    <col min="12298" max="12298" width="16.140625" style="65" bestFit="1" customWidth="1"/>
    <col min="12299" max="12305" width="0" style="65" hidden="1" customWidth="1"/>
    <col min="12306" max="12306" width="17.28515625" style="65" bestFit="1" customWidth="1"/>
    <col min="12307" max="12545" width="11.42578125" style="65"/>
    <col min="12546" max="12546" width="6" style="65" customWidth="1"/>
    <col min="12547" max="12547" width="49.7109375" style="65" customWidth="1"/>
    <col min="12548" max="12548" width="9.42578125" style="65" customWidth="1"/>
    <col min="12549" max="12549" width="11.5703125" style="65" bestFit="1" customWidth="1"/>
    <col min="12550" max="12550" width="15.7109375" style="65" customWidth="1"/>
    <col min="12551" max="12551" width="15.42578125" style="65" customWidth="1"/>
    <col min="12552" max="12552" width="16.42578125" style="65" bestFit="1" customWidth="1"/>
    <col min="12553" max="12553" width="23.42578125" style="65" customWidth="1"/>
    <col min="12554" max="12554" width="16.140625" style="65" bestFit="1" customWidth="1"/>
    <col min="12555" max="12561" width="0" style="65" hidden="1" customWidth="1"/>
    <col min="12562" max="12562" width="17.28515625" style="65" bestFit="1" customWidth="1"/>
    <col min="12563" max="12801" width="11.42578125" style="65"/>
    <col min="12802" max="12802" width="6" style="65" customWidth="1"/>
    <col min="12803" max="12803" width="49.7109375" style="65" customWidth="1"/>
    <col min="12804" max="12804" width="9.42578125" style="65" customWidth="1"/>
    <col min="12805" max="12805" width="11.5703125" style="65" bestFit="1" customWidth="1"/>
    <col min="12806" max="12806" width="15.7109375" style="65" customWidth="1"/>
    <col min="12807" max="12807" width="15.42578125" style="65" customWidth="1"/>
    <col min="12808" max="12808" width="16.42578125" style="65" bestFit="1" customWidth="1"/>
    <col min="12809" max="12809" width="23.42578125" style="65" customWidth="1"/>
    <col min="12810" max="12810" width="16.140625" style="65" bestFit="1" customWidth="1"/>
    <col min="12811" max="12817" width="0" style="65" hidden="1" customWidth="1"/>
    <col min="12818" max="12818" width="17.28515625" style="65" bestFit="1" customWidth="1"/>
    <col min="12819" max="13057" width="11.42578125" style="65"/>
    <col min="13058" max="13058" width="6" style="65" customWidth="1"/>
    <col min="13059" max="13059" width="49.7109375" style="65" customWidth="1"/>
    <col min="13060" max="13060" width="9.42578125" style="65" customWidth="1"/>
    <col min="13061" max="13061" width="11.5703125" style="65" bestFit="1" customWidth="1"/>
    <col min="13062" max="13062" width="15.7109375" style="65" customWidth="1"/>
    <col min="13063" max="13063" width="15.42578125" style="65" customWidth="1"/>
    <col min="13064" max="13064" width="16.42578125" style="65" bestFit="1" customWidth="1"/>
    <col min="13065" max="13065" width="23.42578125" style="65" customWidth="1"/>
    <col min="13066" max="13066" width="16.140625" style="65" bestFit="1" customWidth="1"/>
    <col min="13067" max="13073" width="0" style="65" hidden="1" customWidth="1"/>
    <col min="13074" max="13074" width="17.28515625" style="65" bestFit="1" customWidth="1"/>
    <col min="13075" max="13313" width="11.42578125" style="65"/>
    <col min="13314" max="13314" width="6" style="65" customWidth="1"/>
    <col min="13315" max="13315" width="49.7109375" style="65" customWidth="1"/>
    <col min="13316" max="13316" width="9.42578125" style="65" customWidth="1"/>
    <col min="13317" max="13317" width="11.5703125" style="65" bestFit="1" customWidth="1"/>
    <col min="13318" max="13318" width="15.7109375" style="65" customWidth="1"/>
    <col min="13319" max="13319" width="15.42578125" style="65" customWidth="1"/>
    <col min="13320" max="13320" width="16.42578125" style="65" bestFit="1" customWidth="1"/>
    <col min="13321" max="13321" width="23.42578125" style="65" customWidth="1"/>
    <col min="13322" max="13322" width="16.140625" style="65" bestFit="1" customWidth="1"/>
    <col min="13323" max="13329" width="0" style="65" hidden="1" customWidth="1"/>
    <col min="13330" max="13330" width="17.28515625" style="65" bestFit="1" customWidth="1"/>
    <col min="13331" max="13569" width="11.42578125" style="65"/>
    <col min="13570" max="13570" width="6" style="65" customWidth="1"/>
    <col min="13571" max="13571" width="49.7109375" style="65" customWidth="1"/>
    <col min="13572" max="13572" width="9.42578125" style="65" customWidth="1"/>
    <col min="13573" max="13573" width="11.5703125" style="65" bestFit="1" customWidth="1"/>
    <col min="13574" max="13574" width="15.7109375" style="65" customWidth="1"/>
    <col min="13575" max="13575" width="15.42578125" style="65" customWidth="1"/>
    <col min="13576" max="13576" width="16.42578125" style="65" bestFit="1" customWidth="1"/>
    <col min="13577" max="13577" width="23.42578125" style="65" customWidth="1"/>
    <col min="13578" max="13578" width="16.140625" style="65" bestFit="1" customWidth="1"/>
    <col min="13579" max="13585" width="0" style="65" hidden="1" customWidth="1"/>
    <col min="13586" max="13586" width="17.28515625" style="65" bestFit="1" customWidth="1"/>
    <col min="13587" max="13825" width="11.42578125" style="65"/>
    <col min="13826" max="13826" width="6" style="65" customWidth="1"/>
    <col min="13827" max="13827" width="49.7109375" style="65" customWidth="1"/>
    <col min="13828" max="13828" width="9.42578125" style="65" customWidth="1"/>
    <col min="13829" max="13829" width="11.5703125" style="65" bestFit="1" customWidth="1"/>
    <col min="13830" max="13830" width="15.7109375" style="65" customWidth="1"/>
    <col min="13831" max="13831" width="15.42578125" style="65" customWidth="1"/>
    <col min="13832" max="13832" width="16.42578125" style="65" bestFit="1" customWidth="1"/>
    <col min="13833" max="13833" width="23.42578125" style="65" customWidth="1"/>
    <col min="13834" max="13834" width="16.140625" style="65" bestFit="1" customWidth="1"/>
    <col min="13835" max="13841" width="0" style="65" hidden="1" customWidth="1"/>
    <col min="13842" max="13842" width="17.28515625" style="65" bestFit="1" customWidth="1"/>
    <col min="13843" max="14081" width="11.42578125" style="65"/>
    <col min="14082" max="14082" width="6" style="65" customWidth="1"/>
    <col min="14083" max="14083" width="49.7109375" style="65" customWidth="1"/>
    <col min="14084" max="14084" width="9.42578125" style="65" customWidth="1"/>
    <col min="14085" max="14085" width="11.5703125" style="65" bestFit="1" customWidth="1"/>
    <col min="14086" max="14086" width="15.7109375" style="65" customWidth="1"/>
    <col min="14087" max="14087" width="15.42578125" style="65" customWidth="1"/>
    <col min="14088" max="14088" width="16.42578125" style="65" bestFit="1" customWidth="1"/>
    <col min="14089" max="14089" width="23.42578125" style="65" customWidth="1"/>
    <col min="14090" max="14090" width="16.140625" style="65" bestFit="1" customWidth="1"/>
    <col min="14091" max="14097" width="0" style="65" hidden="1" customWidth="1"/>
    <col min="14098" max="14098" width="17.28515625" style="65" bestFit="1" customWidth="1"/>
    <col min="14099" max="14337" width="11.42578125" style="65"/>
    <col min="14338" max="14338" width="6" style="65" customWidth="1"/>
    <col min="14339" max="14339" width="49.7109375" style="65" customWidth="1"/>
    <col min="14340" max="14340" width="9.42578125" style="65" customWidth="1"/>
    <col min="14341" max="14341" width="11.5703125" style="65" bestFit="1" customWidth="1"/>
    <col min="14342" max="14342" width="15.7109375" style="65" customWidth="1"/>
    <col min="14343" max="14343" width="15.42578125" style="65" customWidth="1"/>
    <col min="14344" max="14344" width="16.42578125" style="65" bestFit="1" customWidth="1"/>
    <col min="14345" max="14345" width="23.42578125" style="65" customWidth="1"/>
    <col min="14346" max="14346" width="16.140625" style="65" bestFit="1" customWidth="1"/>
    <col min="14347" max="14353" width="0" style="65" hidden="1" customWidth="1"/>
    <col min="14354" max="14354" width="17.28515625" style="65" bestFit="1" customWidth="1"/>
    <col min="14355" max="14593" width="11.42578125" style="65"/>
    <col min="14594" max="14594" width="6" style="65" customWidth="1"/>
    <col min="14595" max="14595" width="49.7109375" style="65" customWidth="1"/>
    <col min="14596" max="14596" width="9.42578125" style="65" customWidth="1"/>
    <col min="14597" max="14597" width="11.5703125" style="65" bestFit="1" customWidth="1"/>
    <col min="14598" max="14598" width="15.7109375" style="65" customWidth="1"/>
    <col min="14599" max="14599" width="15.42578125" style="65" customWidth="1"/>
    <col min="14600" max="14600" width="16.42578125" style="65" bestFit="1" customWidth="1"/>
    <col min="14601" max="14601" width="23.42578125" style="65" customWidth="1"/>
    <col min="14602" max="14602" width="16.140625" style="65" bestFit="1" customWidth="1"/>
    <col min="14603" max="14609" width="0" style="65" hidden="1" customWidth="1"/>
    <col min="14610" max="14610" width="17.28515625" style="65" bestFit="1" customWidth="1"/>
    <col min="14611" max="14849" width="11.42578125" style="65"/>
    <col min="14850" max="14850" width="6" style="65" customWidth="1"/>
    <col min="14851" max="14851" width="49.7109375" style="65" customWidth="1"/>
    <col min="14852" max="14852" width="9.42578125" style="65" customWidth="1"/>
    <col min="14853" max="14853" width="11.5703125" style="65" bestFit="1" customWidth="1"/>
    <col min="14854" max="14854" width="15.7109375" style="65" customWidth="1"/>
    <col min="14855" max="14855" width="15.42578125" style="65" customWidth="1"/>
    <col min="14856" max="14856" width="16.42578125" style="65" bestFit="1" customWidth="1"/>
    <col min="14857" max="14857" width="23.42578125" style="65" customWidth="1"/>
    <col min="14858" max="14858" width="16.140625" style="65" bestFit="1" customWidth="1"/>
    <col min="14859" max="14865" width="0" style="65" hidden="1" customWidth="1"/>
    <col min="14866" max="14866" width="17.28515625" style="65" bestFit="1" customWidth="1"/>
    <col min="14867" max="15105" width="11.42578125" style="65"/>
    <col min="15106" max="15106" width="6" style="65" customWidth="1"/>
    <col min="15107" max="15107" width="49.7109375" style="65" customWidth="1"/>
    <col min="15108" max="15108" width="9.42578125" style="65" customWidth="1"/>
    <col min="15109" max="15109" width="11.5703125" style="65" bestFit="1" customWidth="1"/>
    <col min="15110" max="15110" width="15.7109375" style="65" customWidth="1"/>
    <col min="15111" max="15111" width="15.42578125" style="65" customWidth="1"/>
    <col min="15112" max="15112" width="16.42578125" style="65" bestFit="1" customWidth="1"/>
    <col min="15113" max="15113" width="23.42578125" style="65" customWidth="1"/>
    <col min="15114" max="15114" width="16.140625" style="65" bestFit="1" customWidth="1"/>
    <col min="15115" max="15121" width="0" style="65" hidden="1" customWidth="1"/>
    <col min="15122" max="15122" width="17.28515625" style="65" bestFit="1" customWidth="1"/>
    <col min="15123" max="15361" width="11.42578125" style="65"/>
    <col min="15362" max="15362" width="6" style="65" customWidth="1"/>
    <col min="15363" max="15363" width="49.7109375" style="65" customWidth="1"/>
    <col min="15364" max="15364" width="9.42578125" style="65" customWidth="1"/>
    <col min="15365" max="15365" width="11.5703125" style="65" bestFit="1" customWidth="1"/>
    <col min="15366" max="15366" width="15.7109375" style="65" customWidth="1"/>
    <col min="15367" max="15367" width="15.42578125" style="65" customWidth="1"/>
    <col min="15368" max="15368" width="16.42578125" style="65" bestFit="1" customWidth="1"/>
    <col min="15369" max="15369" width="23.42578125" style="65" customWidth="1"/>
    <col min="15370" max="15370" width="16.140625" style="65" bestFit="1" customWidth="1"/>
    <col min="15371" max="15377" width="0" style="65" hidden="1" customWidth="1"/>
    <col min="15378" max="15378" width="17.28515625" style="65" bestFit="1" customWidth="1"/>
    <col min="15379" max="15617" width="11.42578125" style="65"/>
    <col min="15618" max="15618" width="6" style="65" customWidth="1"/>
    <col min="15619" max="15619" width="49.7109375" style="65" customWidth="1"/>
    <col min="15620" max="15620" width="9.42578125" style="65" customWidth="1"/>
    <col min="15621" max="15621" width="11.5703125" style="65" bestFit="1" customWidth="1"/>
    <col min="15622" max="15622" width="15.7109375" style="65" customWidth="1"/>
    <col min="15623" max="15623" width="15.42578125" style="65" customWidth="1"/>
    <col min="15624" max="15624" width="16.42578125" style="65" bestFit="1" customWidth="1"/>
    <col min="15625" max="15625" width="23.42578125" style="65" customWidth="1"/>
    <col min="15626" max="15626" width="16.140625" style="65" bestFit="1" customWidth="1"/>
    <col min="15627" max="15633" width="0" style="65" hidden="1" customWidth="1"/>
    <col min="15634" max="15634" width="17.28515625" style="65" bestFit="1" customWidth="1"/>
    <col min="15635" max="15873" width="11.42578125" style="65"/>
    <col min="15874" max="15874" width="6" style="65" customWidth="1"/>
    <col min="15875" max="15875" width="49.7109375" style="65" customWidth="1"/>
    <col min="15876" max="15876" width="9.42578125" style="65" customWidth="1"/>
    <col min="15877" max="15877" width="11.5703125" style="65" bestFit="1" customWidth="1"/>
    <col min="15878" max="15878" width="15.7109375" style="65" customWidth="1"/>
    <col min="15879" max="15879" width="15.42578125" style="65" customWidth="1"/>
    <col min="15880" max="15880" width="16.42578125" style="65" bestFit="1" customWidth="1"/>
    <col min="15881" max="15881" width="23.42578125" style="65" customWidth="1"/>
    <col min="15882" max="15882" width="16.140625" style="65" bestFit="1" customWidth="1"/>
    <col min="15883" max="15889" width="0" style="65" hidden="1" customWidth="1"/>
    <col min="15890" max="15890" width="17.28515625" style="65" bestFit="1" customWidth="1"/>
    <col min="15891" max="16129" width="11.42578125" style="65"/>
    <col min="16130" max="16130" width="6" style="65" customWidth="1"/>
    <col min="16131" max="16131" width="49.7109375" style="65" customWidth="1"/>
    <col min="16132" max="16132" width="9.42578125" style="65" customWidth="1"/>
    <col min="16133" max="16133" width="11.5703125" style="65" bestFit="1" customWidth="1"/>
    <col min="16134" max="16134" width="15.7109375" style="65" customWidth="1"/>
    <col min="16135" max="16135" width="15.42578125" style="65" customWidth="1"/>
    <col min="16136" max="16136" width="16.42578125" style="65" bestFit="1" customWidth="1"/>
    <col min="16137" max="16137" width="23.42578125" style="65" customWidth="1"/>
    <col min="16138" max="16138" width="16.140625" style="65" bestFit="1" customWidth="1"/>
    <col min="16139" max="16145" width="0" style="65" hidden="1" customWidth="1"/>
    <col min="16146" max="16146" width="17.28515625" style="65" bestFit="1" customWidth="1"/>
    <col min="16147" max="16384" width="11.42578125" style="65"/>
  </cols>
  <sheetData>
    <row r="2" spans="1:18" ht="63" customHeight="1" x14ac:dyDescent="0.2">
      <c r="B2" s="262" t="s">
        <v>43</v>
      </c>
      <c r="C2" s="262"/>
      <c r="D2" s="263"/>
      <c r="E2" s="263"/>
      <c r="F2" s="263"/>
      <c r="G2" s="263"/>
      <c r="H2" s="263"/>
      <c r="I2" s="263"/>
      <c r="L2" s="113"/>
    </row>
    <row r="3" spans="1:18" ht="22.5" customHeight="1" x14ac:dyDescent="0.2">
      <c r="B3" s="264" t="s">
        <v>105</v>
      </c>
      <c r="C3" s="264"/>
      <c r="D3" s="264"/>
      <c r="E3" s="264"/>
      <c r="F3" s="264"/>
      <c r="G3" s="264"/>
      <c r="H3" s="264"/>
      <c r="I3" s="264"/>
      <c r="L3" s="113"/>
    </row>
    <row r="4" spans="1:18" ht="31.5" customHeight="1" x14ac:dyDescent="0.2">
      <c r="A4" s="153"/>
      <c r="B4" s="265" t="s">
        <v>118</v>
      </c>
      <c r="C4" s="265"/>
      <c r="D4" s="265"/>
      <c r="E4" s="265"/>
      <c r="F4" s="265"/>
      <c r="G4" s="265"/>
      <c r="H4" s="265"/>
      <c r="I4" s="265"/>
      <c r="L4" s="113"/>
    </row>
    <row r="5" spans="1:18" ht="21.75" customHeight="1" x14ac:dyDescent="0.25">
      <c r="A5" s="153"/>
      <c r="B5" s="266" t="s">
        <v>82</v>
      </c>
      <c r="C5" s="266"/>
      <c r="D5" s="266"/>
      <c r="E5" s="266"/>
      <c r="F5" s="266"/>
      <c r="G5" s="266"/>
      <c r="H5" s="266"/>
      <c r="I5" s="266"/>
      <c r="J5" s="69"/>
      <c r="K5" s="70"/>
      <c r="L5" s="127"/>
      <c r="M5" s="128"/>
      <c r="N5" s="128"/>
      <c r="O5" s="128"/>
      <c r="R5" s="67"/>
    </row>
    <row r="6" spans="1:18" ht="18" customHeight="1" x14ac:dyDescent="0.25">
      <c r="A6" s="153"/>
      <c r="B6" s="267" t="s">
        <v>41</v>
      </c>
      <c r="C6" s="257" t="s">
        <v>91</v>
      </c>
      <c r="D6" s="257"/>
      <c r="E6" s="257"/>
      <c r="F6" s="257"/>
      <c r="G6" s="268">
        <v>6</v>
      </c>
      <c r="H6" s="268"/>
      <c r="I6" s="3"/>
      <c r="J6" s="129"/>
      <c r="K6" s="70"/>
      <c r="L6" s="127"/>
      <c r="M6" s="128"/>
      <c r="N6" s="128"/>
      <c r="O6" s="128"/>
      <c r="R6" s="67"/>
    </row>
    <row r="7" spans="1:18" ht="18" customHeight="1" x14ac:dyDescent="0.25">
      <c r="A7" s="153"/>
      <c r="B7" s="267"/>
      <c r="C7" s="257" t="s">
        <v>42</v>
      </c>
      <c r="D7" s="257"/>
      <c r="E7" s="257"/>
      <c r="F7" s="257"/>
      <c r="G7" s="256">
        <f>+F11</f>
        <v>1578999180</v>
      </c>
      <c r="H7" s="256"/>
      <c r="I7" s="3"/>
      <c r="J7" s="129"/>
      <c r="K7" s="70"/>
      <c r="L7" s="127"/>
      <c r="M7" s="128"/>
      <c r="N7" s="128"/>
      <c r="O7" s="128"/>
      <c r="R7" s="67"/>
    </row>
    <row r="8" spans="1:18" ht="18" customHeight="1" x14ac:dyDescent="0.25">
      <c r="A8" s="153"/>
      <c r="B8" s="267"/>
      <c r="C8" s="257" t="s">
        <v>103</v>
      </c>
      <c r="D8" s="257"/>
      <c r="E8" s="257"/>
      <c r="F8" s="257"/>
      <c r="G8" s="256">
        <f>+G7/G6</f>
        <v>263166530</v>
      </c>
      <c r="H8" s="256"/>
      <c r="I8" s="3"/>
      <c r="J8" s="130"/>
      <c r="K8" s="70"/>
      <c r="L8" s="127"/>
      <c r="M8" s="128"/>
      <c r="N8" s="128"/>
      <c r="O8" s="128"/>
      <c r="R8" s="67"/>
    </row>
    <row r="9" spans="1:18" ht="13.5" customHeight="1" x14ac:dyDescent="0.25">
      <c r="A9" s="153"/>
      <c r="B9" s="153"/>
      <c r="C9" s="257" t="s">
        <v>114</v>
      </c>
      <c r="D9" s="257"/>
      <c r="E9" s="257"/>
      <c r="F9" s="257"/>
      <c r="G9" s="256">
        <f>+ROUND(G7*0.2,0)</f>
        <v>315799836</v>
      </c>
      <c r="H9" s="256"/>
      <c r="I9" s="153"/>
      <c r="J9" s="69"/>
      <c r="K9" s="70"/>
      <c r="L9" s="127"/>
      <c r="M9" s="128"/>
      <c r="N9" s="128"/>
      <c r="O9" s="128"/>
      <c r="R9" s="67"/>
    </row>
    <row r="10" spans="1:18" ht="23.25" customHeight="1" x14ac:dyDescent="0.25">
      <c r="A10" s="153"/>
      <c r="B10" s="24"/>
      <c r="C10" s="24"/>
      <c r="D10" s="258" t="s">
        <v>58</v>
      </c>
      <c r="E10" s="258"/>
      <c r="F10" s="148">
        <f>+G6</f>
        <v>6</v>
      </c>
      <c r="G10" s="259"/>
      <c r="H10" s="260"/>
      <c r="J10" s="122"/>
      <c r="K10" s="70"/>
      <c r="L10" s="127"/>
      <c r="M10" s="128"/>
      <c r="N10" s="128"/>
      <c r="O10" s="128"/>
      <c r="R10" s="67"/>
    </row>
    <row r="11" spans="1:18" ht="15" customHeight="1" x14ac:dyDescent="0.25">
      <c r="B11" s="1"/>
      <c r="C11" s="1"/>
      <c r="D11" s="248" t="s">
        <v>119</v>
      </c>
      <c r="E11" s="248"/>
      <c r="F11" s="149">
        <f>+F12+F17</f>
        <v>1578999180</v>
      </c>
      <c r="G11" s="261"/>
      <c r="H11" s="250"/>
      <c r="J11" s="69"/>
      <c r="K11" s="70"/>
      <c r="L11" s="127"/>
      <c r="M11" s="128"/>
      <c r="N11" s="128"/>
      <c r="O11" s="128"/>
      <c r="R11" s="67"/>
    </row>
    <row r="12" spans="1:18" ht="15" customHeight="1" x14ac:dyDescent="0.25">
      <c r="B12" s="25"/>
      <c r="C12" s="25"/>
      <c r="D12" s="248" t="s">
        <v>120</v>
      </c>
      <c r="E12" s="248"/>
      <c r="F12" s="150">
        <v>1144700000</v>
      </c>
      <c r="G12" s="261"/>
      <c r="H12" s="250"/>
      <c r="J12" s="78"/>
      <c r="K12" s="131"/>
      <c r="L12" s="132"/>
      <c r="M12" s="128"/>
      <c r="N12" s="128"/>
      <c r="O12" s="128"/>
      <c r="R12" s="67"/>
    </row>
    <row r="13" spans="1:18" ht="15" customHeight="1" x14ac:dyDescent="0.25">
      <c r="B13" s="25"/>
      <c r="C13" s="25"/>
      <c r="D13" s="254" t="s">
        <v>121</v>
      </c>
      <c r="E13" s="255"/>
      <c r="F13" s="46" t="e">
        <f>+F101</f>
        <v>#REF!</v>
      </c>
      <c r="G13" s="154"/>
      <c r="H13" s="155"/>
      <c r="J13" s="78"/>
      <c r="K13" s="131"/>
      <c r="L13" s="132"/>
      <c r="M13" s="128"/>
      <c r="N13" s="128"/>
      <c r="O13" s="128"/>
      <c r="R13" s="67"/>
    </row>
    <row r="14" spans="1:18" ht="15" customHeight="1" x14ac:dyDescent="0.25">
      <c r="B14" s="25"/>
      <c r="C14" s="25"/>
      <c r="D14" s="254" t="s">
        <v>122</v>
      </c>
      <c r="E14" s="255"/>
      <c r="F14" s="46">
        <f>+F103</f>
        <v>0.01</v>
      </c>
      <c r="G14" s="154"/>
      <c r="H14" s="155"/>
      <c r="J14" s="78"/>
      <c r="K14" s="131"/>
      <c r="L14" s="132"/>
      <c r="M14" s="128"/>
      <c r="N14" s="128"/>
      <c r="O14" s="128"/>
      <c r="R14" s="67"/>
    </row>
    <row r="15" spans="1:18" ht="15" customHeight="1" x14ac:dyDescent="0.25">
      <c r="B15" s="25"/>
      <c r="C15" s="25"/>
      <c r="D15" s="254" t="s">
        <v>123</v>
      </c>
      <c r="E15" s="255"/>
      <c r="F15" s="46">
        <f>+F105</f>
        <v>0.05</v>
      </c>
      <c r="G15" s="154"/>
      <c r="H15" s="155"/>
      <c r="J15" s="78"/>
      <c r="K15" s="131"/>
      <c r="L15" s="132"/>
      <c r="M15" s="128"/>
      <c r="N15" s="128"/>
      <c r="O15" s="128"/>
      <c r="R15" s="67"/>
    </row>
    <row r="16" spans="1:18" ht="15" customHeight="1" x14ac:dyDescent="0.25">
      <c r="B16" s="25"/>
      <c r="C16" s="25"/>
      <c r="D16" s="254" t="s">
        <v>124</v>
      </c>
      <c r="E16" s="255"/>
      <c r="F16" s="151" t="e">
        <f>SUM(F13:F15)</f>
        <v>#REF!</v>
      </c>
      <c r="G16" s="154"/>
      <c r="H16" s="155"/>
      <c r="J16" s="78"/>
      <c r="K16" s="131"/>
      <c r="L16" s="132"/>
      <c r="M16" s="128"/>
      <c r="N16" s="128"/>
      <c r="O16" s="128"/>
      <c r="R16" s="67"/>
    </row>
    <row r="17" spans="1:25" ht="15" customHeight="1" x14ac:dyDescent="0.25">
      <c r="B17" s="69"/>
      <c r="C17" s="69"/>
      <c r="D17" s="248" t="s">
        <v>57</v>
      </c>
      <c r="E17" s="248"/>
      <c r="F17" s="99">
        <v>434299180</v>
      </c>
      <c r="G17" s="249"/>
      <c r="H17" s="250"/>
      <c r="J17" s="69"/>
      <c r="K17" s="133"/>
      <c r="L17" s="134"/>
      <c r="M17" s="135"/>
      <c r="N17" s="98"/>
      <c r="O17" s="128"/>
      <c r="R17" s="67"/>
    </row>
    <row r="18" spans="1:25" ht="15" customHeight="1" x14ac:dyDescent="0.25">
      <c r="B18" s="69"/>
      <c r="C18" s="69"/>
      <c r="D18" s="69"/>
      <c r="E18" s="69"/>
      <c r="F18" s="69"/>
      <c r="G18" s="69"/>
      <c r="H18" s="69"/>
      <c r="I18" s="26"/>
      <c r="J18" s="70"/>
      <c r="K18" s="133"/>
      <c r="L18" s="136"/>
      <c r="M18" s="128"/>
      <c r="N18" s="128"/>
      <c r="O18" s="128"/>
      <c r="R18" s="67"/>
    </row>
    <row r="19" spans="1:25" s="29" customFormat="1" ht="23.25" thickBot="1" x14ac:dyDescent="0.3">
      <c r="A19" s="28"/>
      <c r="B19" s="61" t="s">
        <v>0</v>
      </c>
      <c r="C19" s="61" t="s">
        <v>1</v>
      </c>
      <c r="D19" s="61" t="s">
        <v>2</v>
      </c>
      <c r="E19" s="62" t="s">
        <v>65</v>
      </c>
      <c r="F19" s="62" t="s">
        <v>64</v>
      </c>
      <c r="G19" s="119" t="s">
        <v>110</v>
      </c>
      <c r="H19" s="119" t="s">
        <v>108</v>
      </c>
      <c r="I19" s="124" t="s">
        <v>3</v>
      </c>
      <c r="J19" s="137"/>
      <c r="K19" s="138"/>
      <c r="L19" s="139"/>
      <c r="M19" s="140"/>
      <c r="N19" s="140"/>
      <c r="O19" s="14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s="33" customFormat="1" ht="12" thickBot="1" x14ac:dyDescent="0.3">
      <c r="A20" s="63"/>
      <c r="B20" s="31"/>
      <c r="C20" s="31"/>
      <c r="D20" s="31"/>
      <c r="E20" s="32"/>
      <c r="F20" s="32"/>
      <c r="G20" s="251" t="s">
        <v>109</v>
      </c>
      <c r="H20" s="252"/>
      <c r="I20" s="107"/>
      <c r="J20" s="108"/>
      <c r="K20" s="141"/>
      <c r="L20" s="114"/>
      <c r="M20" s="142"/>
      <c r="N20" s="142"/>
      <c r="O20" s="142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5" customHeight="1" x14ac:dyDescent="0.25">
      <c r="A21" s="35">
        <v>1</v>
      </c>
      <c r="B21" s="170" t="s">
        <v>127</v>
      </c>
      <c r="C21" s="90"/>
      <c r="D21" s="90"/>
      <c r="E21" s="42"/>
      <c r="F21" s="42"/>
      <c r="G21" s="120"/>
      <c r="H21" s="121">
        <v>1.02</v>
      </c>
      <c r="I21" s="125"/>
      <c r="J21" s="69"/>
      <c r="K21" s="70"/>
      <c r="L21" s="117"/>
      <c r="M21" s="128"/>
      <c r="N21" s="128"/>
      <c r="O21" s="128"/>
      <c r="R21" s="67"/>
    </row>
    <row r="22" spans="1:25" ht="15" customHeight="1" x14ac:dyDescent="0.25">
      <c r="A22" s="72" t="s">
        <v>69</v>
      </c>
      <c r="B22" s="160" t="s">
        <v>84</v>
      </c>
      <c r="C22" s="91">
        <v>1</v>
      </c>
      <c r="D22" s="123">
        <v>0.5</v>
      </c>
      <c r="E22" s="6" t="e">
        <f>VLOOKUP($A22,#REF!,3,FALSE)</f>
        <v>#REF!</v>
      </c>
      <c r="F22" s="100">
        <v>1.3</v>
      </c>
      <c r="G22" s="101">
        <v>4</v>
      </c>
      <c r="H22" s="101">
        <v>2</v>
      </c>
      <c r="I22" s="126" t="e">
        <f>ROUND((C22*D22*E22*F22*G22)+(C22*D22*E22*F22*H22*$H$21),0)</f>
        <v>#REF!</v>
      </c>
      <c r="J22" s="69"/>
      <c r="K22" s="143"/>
      <c r="L22" s="117"/>
      <c r="M22" s="128"/>
      <c r="N22" s="128"/>
      <c r="O22" s="128"/>
      <c r="R22" s="67"/>
    </row>
    <row r="23" spans="1:25" ht="15" customHeight="1" x14ac:dyDescent="0.25">
      <c r="A23" s="72" t="s">
        <v>70</v>
      </c>
      <c r="B23" s="160" t="s">
        <v>85</v>
      </c>
      <c r="C23" s="91">
        <v>1</v>
      </c>
      <c r="D23" s="123">
        <v>1</v>
      </c>
      <c r="E23" s="6" t="e">
        <f>VLOOKUP($A23,#REF!,3,FALSE)</f>
        <v>#REF!</v>
      </c>
      <c r="F23" s="102">
        <f>+$F$22</f>
        <v>1.3</v>
      </c>
      <c r="G23" s="101">
        <v>4</v>
      </c>
      <c r="H23" s="101">
        <v>2</v>
      </c>
      <c r="I23" s="126" t="e">
        <f t="shared" ref="I23:I34" si="0">ROUND((C23*D23*E23*F23*G23)+(C23*D23*E23*F23*H23*$H$21),0)</f>
        <v>#REF!</v>
      </c>
      <c r="J23" s="69"/>
      <c r="K23" s="144"/>
      <c r="L23" s="117"/>
      <c r="M23" s="145"/>
      <c r="N23" s="128"/>
      <c r="O23" s="128"/>
      <c r="R23" s="67"/>
    </row>
    <row r="24" spans="1:25" ht="15" customHeight="1" x14ac:dyDescent="0.25">
      <c r="A24" s="72" t="s">
        <v>70</v>
      </c>
      <c r="B24" s="160" t="s">
        <v>88</v>
      </c>
      <c r="C24" s="91">
        <v>1</v>
      </c>
      <c r="D24" s="123">
        <v>0.25</v>
      </c>
      <c r="E24" s="6" t="e">
        <f>VLOOKUP($A24,#REF!,3,FALSE)</f>
        <v>#REF!</v>
      </c>
      <c r="F24" s="102">
        <f t="shared" ref="F24:F34" si="1">+$F$22</f>
        <v>1.3</v>
      </c>
      <c r="G24" s="101">
        <v>4</v>
      </c>
      <c r="H24" s="101">
        <v>2</v>
      </c>
      <c r="I24" s="126" t="e">
        <f t="shared" si="0"/>
        <v>#REF!</v>
      </c>
      <c r="J24" s="69"/>
      <c r="K24" s="144"/>
      <c r="L24" s="117"/>
      <c r="M24" s="145"/>
      <c r="N24" s="145"/>
      <c r="O24" s="128"/>
      <c r="R24" s="67"/>
    </row>
    <row r="25" spans="1:25" ht="15" customHeight="1" x14ac:dyDescent="0.25">
      <c r="A25" s="72" t="s">
        <v>70</v>
      </c>
      <c r="B25" s="160" t="s">
        <v>86</v>
      </c>
      <c r="C25" s="91">
        <v>1</v>
      </c>
      <c r="D25" s="123">
        <v>0.25</v>
      </c>
      <c r="E25" s="6" t="e">
        <f>VLOOKUP($A25,#REF!,3,FALSE)</f>
        <v>#REF!</v>
      </c>
      <c r="F25" s="102">
        <f t="shared" si="1"/>
        <v>1.3</v>
      </c>
      <c r="G25" s="101">
        <v>4</v>
      </c>
      <c r="H25" s="101">
        <v>2</v>
      </c>
      <c r="I25" s="126" t="e">
        <f t="shared" si="0"/>
        <v>#REF!</v>
      </c>
      <c r="J25" s="69"/>
      <c r="K25" s="69"/>
      <c r="L25" s="144"/>
      <c r="M25" s="146"/>
      <c r="N25" s="128"/>
      <c r="O25" s="128"/>
      <c r="R25" s="67"/>
    </row>
    <row r="26" spans="1:25" ht="15" customHeight="1" x14ac:dyDescent="0.25">
      <c r="A26" s="72" t="s">
        <v>70</v>
      </c>
      <c r="B26" s="160" t="s">
        <v>93</v>
      </c>
      <c r="C26" s="91">
        <v>1</v>
      </c>
      <c r="D26" s="123">
        <v>1</v>
      </c>
      <c r="E26" s="6" t="e">
        <f>VLOOKUP($A26,#REF!,3,FALSE)</f>
        <v>#REF!</v>
      </c>
      <c r="F26" s="102">
        <f t="shared" si="1"/>
        <v>1.3</v>
      </c>
      <c r="G26" s="101">
        <v>4</v>
      </c>
      <c r="H26" s="101">
        <v>2</v>
      </c>
      <c r="I26" s="126" t="e">
        <f t="shared" si="0"/>
        <v>#REF!</v>
      </c>
      <c r="J26" s="69"/>
      <c r="K26" s="147"/>
      <c r="L26" s="117"/>
      <c r="M26" s="128"/>
      <c r="N26" s="128"/>
      <c r="O26" s="128"/>
      <c r="R26" s="67"/>
    </row>
    <row r="27" spans="1:25" ht="15" customHeight="1" x14ac:dyDescent="0.25">
      <c r="A27" s="72" t="s">
        <v>70</v>
      </c>
      <c r="B27" s="160" t="s">
        <v>125</v>
      </c>
      <c r="C27" s="91">
        <v>1</v>
      </c>
      <c r="D27" s="123">
        <v>0.15</v>
      </c>
      <c r="E27" s="6" t="e">
        <f>VLOOKUP($A27,#REF!,3,FALSE)</f>
        <v>#REF!</v>
      </c>
      <c r="F27" s="102">
        <f t="shared" si="1"/>
        <v>1.3</v>
      </c>
      <c r="G27" s="101">
        <v>4</v>
      </c>
      <c r="H27" s="101">
        <v>2</v>
      </c>
      <c r="I27" s="126" t="e">
        <f t="shared" si="0"/>
        <v>#REF!</v>
      </c>
      <c r="J27" s="69"/>
      <c r="K27" s="147"/>
      <c r="L27" s="117"/>
      <c r="M27" s="128"/>
      <c r="N27" s="128"/>
      <c r="O27" s="128"/>
      <c r="R27" s="67"/>
    </row>
    <row r="28" spans="1:25" ht="15" customHeight="1" x14ac:dyDescent="0.25">
      <c r="A28" s="72" t="s">
        <v>71</v>
      </c>
      <c r="B28" s="160" t="s">
        <v>115</v>
      </c>
      <c r="C28" s="92">
        <v>1</v>
      </c>
      <c r="D28" s="123">
        <v>0.1</v>
      </c>
      <c r="E28" s="6" t="e">
        <f>VLOOKUP($A28,#REF!,3,FALSE)</f>
        <v>#REF!</v>
      </c>
      <c r="F28" s="102">
        <f t="shared" si="1"/>
        <v>1.3</v>
      </c>
      <c r="G28" s="101">
        <v>4</v>
      </c>
      <c r="H28" s="101">
        <v>2</v>
      </c>
      <c r="I28" s="126" t="e">
        <f t="shared" si="0"/>
        <v>#REF!</v>
      </c>
      <c r="J28" s="69"/>
      <c r="K28" s="147"/>
      <c r="L28" s="117"/>
      <c r="M28" s="128"/>
      <c r="N28" s="128"/>
      <c r="O28" s="128"/>
      <c r="R28" s="67"/>
    </row>
    <row r="29" spans="1:25" ht="15" customHeight="1" x14ac:dyDescent="0.25">
      <c r="A29" s="72" t="s">
        <v>76</v>
      </c>
      <c r="B29" s="160" t="s">
        <v>92</v>
      </c>
      <c r="C29" s="92">
        <v>1</v>
      </c>
      <c r="D29" s="123">
        <v>0.25</v>
      </c>
      <c r="E29" s="6" t="e">
        <f>VLOOKUP($A29,#REF!,3,FALSE)</f>
        <v>#REF!</v>
      </c>
      <c r="F29" s="102">
        <f t="shared" si="1"/>
        <v>1.3</v>
      </c>
      <c r="G29" s="101">
        <v>4</v>
      </c>
      <c r="H29" s="101">
        <v>2</v>
      </c>
      <c r="I29" s="126" t="e">
        <f t="shared" si="0"/>
        <v>#REF!</v>
      </c>
      <c r="J29" s="69"/>
      <c r="K29" s="147"/>
      <c r="L29" s="117"/>
      <c r="M29" s="128"/>
      <c r="N29" s="128"/>
      <c r="O29" s="128"/>
      <c r="R29" s="67"/>
    </row>
    <row r="30" spans="1:25" ht="15" customHeight="1" x14ac:dyDescent="0.25">
      <c r="A30" s="72" t="s">
        <v>78</v>
      </c>
      <c r="B30" s="160" t="s">
        <v>117</v>
      </c>
      <c r="C30" s="92">
        <v>1</v>
      </c>
      <c r="D30" s="123">
        <v>1</v>
      </c>
      <c r="E30" s="6" t="e">
        <f>VLOOKUP($A30,#REF!,3,FALSE)</f>
        <v>#REF!</v>
      </c>
      <c r="F30" s="102">
        <f t="shared" si="1"/>
        <v>1.3</v>
      </c>
      <c r="G30" s="101">
        <v>4</v>
      </c>
      <c r="H30" s="101">
        <v>2</v>
      </c>
      <c r="I30" s="126" t="e">
        <f t="shared" si="0"/>
        <v>#REF!</v>
      </c>
      <c r="J30" s="69"/>
      <c r="K30" s="147"/>
      <c r="L30" s="117"/>
      <c r="M30" s="128"/>
      <c r="N30" s="128"/>
      <c r="O30" s="128"/>
      <c r="R30" s="67"/>
    </row>
    <row r="31" spans="1:25" ht="15" customHeight="1" x14ac:dyDescent="0.25">
      <c r="A31" s="72" t="s">
        <v>79</v>
      </c>
      <c r="B31" s="160" t="s">
        <v>95</v>
      </c>
      <c r="C31" s="92">
        <v>1</v>
      </c>
      <c r="D31" s="123">
        <v>0.25</v>
      </c>
      <c r="E31" s="6" t="e">
        <f>VLOOKUP($A31,#REF!,3,FALSE)</f>
        <v>#REF!</v>
      </c>
      <c r="F31" s="102">
        <f t="shared" si="1"/>
        <v>1.3</v>
      </c>
      <c r="G31" s="101">
        <v>4</v>
      </c>
      <c r="H31" s="101">
        <v>2</v>
      </c>
      <c r="I31" s="126" t="e">
        <f t="shared" si="0"/>
        <v>#REF!</v>
      </c>
      <c r="K31" s="73"/>
      <c r="R31" s="67"/>
    </row>
    <row r="32" spans="1:25" ht="15" customHeight="1" x14ac:dyDescent="0.25">
      <c r="A32" s="72" t="s">
        <v>81</v>
      </c>
      <c r="B32" s="160" t="s">
        <v>87</v>
      </c>
      <c r="C32" s="92">
        <v>1</v>
      </c>
      <c r="D32" s="123">
        <v>1</v>
      </c>
      <c r="E32" s="6" t="e">
        <f>VLOOKUP($A32,#REF!,3,FALSE)</f>
        <v>#REF!</v>
      </c>
      <c r="F32" s="102">
        <v>1</v>
      </c>
      <c r="G32" s="101">
        <v>4</v>
      </c>
      <c r="H32" s="101">
        <v>2</v>
      </c>
      <c r="I32" s="126" t="e">
        <f t="shared" si="0"/>
        <v>#REF!</v>
      </c>
      <c r="K32" s="73"/>
      <c r="R32" s="67"/>
    </row>
    <row r="33" spans="1:25" ht="15" customHeight="1" x14ac:dyDescent="0.25">
      <c r="A33" s="72" t="s">
        <v>71</v>
      </c>
      <c r="B33" s="160" t="s">
        <v>116</v>
      </c>
      <c r="C33" s="92">
        <v>1</v>
      </c>
      <c r="D33" s="123">
        <v>0.5</v>
      </c>
      <c r="E33" s="6" t="e">
        <f>VLOOKUP($A33,#REF!,3,FALSE)</f>
        <v>#REF!</v>
      </c>
      <c r="F33" s="102">
        <f t="shared" si="1"/>
        <v>1.3</v>
      </c>
      <c r="G33" s="101">
        <v>4</v>
      </c>
      <c r="H33" s="101">
        <v>2</v>
      </c>
      <c r="I33" s="126" t="e">
        <f t="shared" si="0"/>
        <v>#REF!</v>
      </c>
      <c r="K33" s="73"/>
      <c r="R33" s="67"/>
    </row>
    <row r="34" spans="1:25" x14ac:dyDescent="0.25">
      <c r="A34" s="72" t="s">
        <v>80</v>
      </c>
      <c r="B34" s="161" t="s">
        <v>94</v>
      </c>
      <c r="C34" s="92">
        <v>1</v>
      </c>
      <c r="D34" s="123">
        <v>1</v>
      </c>
      <c r="E34" s="6" t="e">
        <f>VLOOKUP($A34,#REF!,3,FALSE)</f>
        <v>#REF!</v>
      </c>
      <c r="F34" s="102">
        <f t="shared" si="1"/>
        <v>1.3</v>
      </c>
      <c r="G34" s="101">
        <v>4</v>
      </c>
      <c r="H34" s="101">
        <v>2</v>
      </c>
      <c r="I34" s="126" t="e">
        <f t="shared" si="0"/>
        <v>#REF!</v>
      </c>
      <c r="K34" s="73"/>
      <c r="R34" s="67"/>
    </row>
    <row r="35" spans="1:25" ht="6.95" customHeight="1" x14ac:dyDescent="0.25">
      <c r="A35" s="72"/>
      <c r="B35" s="162"/>
      <c r="C35" s="94"/>
      <c r="D35" s="95"/>
      <c r="E35" s="96"/>
      <c r="F35" s="97"/>
      <c r="G35" s="97"/>
      <c r="H35" s="97"/>
      <c r="I35" s="98"/>
      <c r="K35" s="73"/>
      <c r="R35" s="67"/>
    </row>
    <row r="36" spans="1:25" ht="20.100000000000001" customHeight="1" x14ac:dyDescent="0.25">
      <c r="A36" s="72"/>
      <c r="B36" s="163" t="s">
        <v>4</v>
      </c>
      <c r="C36" s="90"/>
      <c r="D36" s="152"/>
      <c r="E36" s="152"/>
      <c r="F36" s="152"/>
      <c r="G36" s="152"/>
      <c r="H36" s="152"/>
      <c r="I36" s="99" t="e">
        <f>SUM(I22:I34)</f>
        <v>#REF!</v>
      </c>
      <c r="J36" s="99"/>
      <c r="K36" s="74"/>
      <c r="R36" s="67"/>
    </row>
    <row r="37" spans="1:25" ht="15" customHeight="1" x14ac:dyDescent="0.25">
      <c r="A37" s="72"/>
      <c r="B37" s="162"/>
      <c r="C37" s="94"/>
      <c r="D37" s="95"/>
      <c r="E37" s="96"/>
      <c r="F37" s="97"/>
      <c r="G37" s="97"/>
      <c r="H37" s="97"/>
      <c r="I37" s="98"/>
      <c r="K37" s="73"/>
      <c r="R37" s="67"/>
    </row>
    <row r="38" spans="1:25" ht="15" customHeight="1" x14ac:dyDescent="0.25">
      <c r="A38" s="35">
        <v>2</v>
      </c>
      <c r="B38" s="171" t="s">
        <v>5</v>
      </c>
      <c r="C38" s="55"/>
      <c r="D38" s="76"/>
      <c r="E38" s="56" t="s">
        <v>61</v>
      </c>
      <c r="F38" s="56"/>
      <c r="G38" s="56"/>
      <c r="H38" s="56"/>
      <c r="I38" s="57"/>
      <c r="R38" s="67"/>
    </row>
    <row r="39" spans="1:25" ht="15" customHeight="1" x14ac:dyDescent="0.25">
      <c r="A39" s="27"/>
      <c r="B39" s="165" t="s">
        <v>60</v>
      </c>
      <c r="C39" s="71"/>
      <c r="D39" s="77">
        <v>1</v>
      </c>
      <c r="E39" s="6">
        <v>950000</v>
      </c>
      <c r="F39" s="152"/>
      <c r="G39" s="101">
        <v>4</v>
      </c>
      <c r="H39" s="101">
        <v>2</v>
      </c>
      <c r="I39" s="75">
        <f>ROUND(D39*E39*G39+D39*E39*H39*$H$21,0)</f>
        <v>5738000</v>
      </c>
      <c r="K39" s="78"/>
      <c r="R39" s="67"/>
    </row>
    <row r="40" spans="1:25" ht="15" customHeight="1" x14ac:dyDescent="0.25">
      <c r="A40" s="36"/>
      <c r="B40" s="165" t="s">
        <v>101</v>
      </c>
      <c r="C40" s="71"/>
      <c r="D40" s="77">
        <v>1</v>
      </c>
      <c r="E40" s="6">
        <v>250000</v>
      </c>
      <c r="F40" s="152"/>
      <c r="G40" s="101">
        <v>4</v>
      </c>
      <c r="H40" s="101">
        <v>2</v>
      </c>
      <c r="I40" s="75">
        <f t="shared" ref="I40" si="2">+D40*E40*G40+D40*E40*H40*$H$21</f>
        <v>1510000</v>
      </c>
      <c r="K40" s="78"/>
      <c r="R40" s="67"/>
    </row>
    <row r="41" spans="1:25" ht="6.95" customHeight="1" x14ac:dyDescent="0.25">
      <c r="A41" s="72"/>
      <c r="B41" s="162"/>
      <c r="C41" s="94"/>
      <c r="D41" s="95"/>
      <c r="E41" s="96"/>
      <c r="F41" s="97"/>
      <c r="G41" s="97"/>
      <c r="H41" s="97"/>
      <c r="I41" s="98"/>
      <c r="K41" s="73"/>
      <c r="R41" s="67"/>
    </row>
    <row r="42" spans="1:25" ht="20.100000000000001" customHeight="1" x14ac:dyDescent="0.25">
      <c r="A42" s="72"/>
      <c r="B42" s="163" t="s">
        <v>6</v>
      </c>
      <c r="C42" s="42"/>
      <c r="D42" s="42"/>
      <c r="E42" s="42"/>
      <c r="F42" s="42"/>
      <c r="G42" s="42"/>
      <c r="H42" s="42"/>
      <c r="I42" s="99">
        <f>SUM(I39:I40)</f>
        <v>7248000</v>
      </c>
      <c r="J42" s="74"/>
      <c r="K42" s="74"/>
      <c r="R42" s="67"/>
    </row>
    <row r="43" spans="1:25" hidden="1" x14ac:dyDescent="0.25">
      <c r="A43" s="35">
        <v>3</v>
      </c>
      <c r="B43" s="163" t="s">
        <v>7</v>
      </c>
      <c r="C43" s="42"/>
      <c r="D43" s="71"/>
      <c r="E43" s="71"/>
      <c r="F43" s="71"/>
      <c r="G43" s="71"/>
      <c r="H43" s="71"/>
      <c r="I43" s="75"/>
      <c r="R43" s="67"/>
    </row>
    <row r="44" spans="1:25" ht="15" hidden="1" customHeight="1" x14ac:dyDescent="0.25">
      <c r="A44" s="35"/>
      <c r="B44" s="166" t="s">
        <v>8</v>
      </c>
      <c r="C44" s="59"/>
      <c r="D44" s="79"/>
      <c r="E44" s="79"/>
      <c r="F44" s="79"/>
      <c r="G44" s="79"/>
      <c r="H44" s="79"/>
      <c r="I44" s="60"/>
      <c r="J44" s="65" t="s">
        <v>56</v>
      </c>
      <c r="R44" s="67"/>
    </row>
    <row r="45" spans="1:25" s="39" customFormat="1" ht="18" hidden="1" customHeight="1" x14ac:dyDescent="0.25">
      <c r="A45" s="35"/>
      <c r="B45" s="163" t="s">
        <v>9</v>
      </c>
      <c r="C45" s="42"/>
      <c r="D45" s="42"/>
      <c r="E45" s="42"/>
      <c r="F45" s="42"/>
      <c r="G45" s="42"/>
      <c r="H45" s="42"/>
      <c r="I45" s="58">
        <f>SUM(I44:I44)</f>
        <v>0</v>
      </c>
      <c r="J45" s="74"/>
      <c r="K45" s="74"/>
      <c r="L45" s="115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</row>
    <row r="46" spans="1:25" ht="15" customHeight="1" x14ac:dyDescent="0.25">
      <c r="A46" s="72"/>
      <c r="B46" s="162"/>
      <c r="C46" s="94"/>
      <c r="D46" s="95"/>
      <c r="E46" s="96"/>
      <c r="F46" s="97"/>
      <c r="G46" s="97"/>
      <c r="H46" s="97"/>
      <c r="I46" s="98"/>
      <c r="K46" s="73"/>
      <c r="R46" s="67"/>
    </row>
    <row r="47" spans="1:25" ht="15" customHeight="1" x14ac:dyDescent="0.25">
      <c r="A47" s="35">
        <v>4</v>
      </c>
      <c r="B47" s="170" t="s">
        <v>10</v>
      </c>
      <c r="C47" s="55"/>
      <c r="D47" s="80"/>
      <c r="E47" s="80"/>
      <c r="F47" s="106" t="s">
        <v>62</v>
      </c>
      <c r="G47" s="106"/>
      <c r="H47" s="106"/>
      <c r="I47" s="81"/>
      <c r="R47" s="67"/>
    </row>
    <row r="48" spans="1:25" ht="15" customHeight="1" x14ac:dyDescent="0.25">
      <c r="A48" s="72"/>
      <c r="B48" s="165" t="s">
        <v>11</v>
      </c>
      <c r="C48" s="71"/>
      <c r="D48" s="71"/>
      <c r="E48" s="71"/>
      <c r="F48" s="103">
        <v>4.8899999999999996E-4</v>
      </c>
      <c r="G48" s="103"/>
      <c r="H48" s="103"/>
      <c r="I48" s="75">
        <f>ROUND(($F$11*F48),0)</f>
        <v>772131</v>
      </c>
      <c r="R48" s="67"/>
    </row>
    <row r="49" spans="1:25" ht="15" customHeight="1" x14ac:dyDescent="0.25">
      <c r="A49" s="72"/>
      <c r="B49" s="165" t="s">
        <v>12</v>
      </c>
      <c r="C49" s="71"/>
      <c r="D49" s="71"/>
      <c r="E49" s="71"/>
      <c r="F49" s="104">
        <v>6.0899999999999995E-4</v>
      </c>
      <c r="G49" s="104"/>
      <c r="H49" s="104"/>
      <c r="I49" s="75">
        <f t="shared" ref="I49:I53" si="3">ROUND(($F$11*F49),0)</f>
        <v>961611</v>
      </c>
      <c r="R49" s="67"/>
    </row>
    <row r="50" spans="1:25" ht="15" customHeight="1" x14ac:dyDescent="0.25">
      <c r="A50" s="72"/>
      <c r="B50" s="165" t="s">
        <v>13</v>
      </c>
      <c r="C50" s="71"/>
      <c r="D50" s="71"/>
      <c r="E50" s="71"/>
      <c r="F50" s="104">
        <v>2.3999999999999998E-3</v>
      </c>
      <c r="G50" s="104"/>
      <c r="H50" s="104"/>
      <c r="I50" s="75">
        <f t="shared" si="3"/>
        <v>3789598</v>
      </c>
      <c r="R50" s="67"/>
    </row>
    <row r="51" spans="1:25" ht="15" customHeight="1" x14ac:dyDescent="0.25">
      <c r="A51" s="72"/>
      <c r="B51" s="165" t="s">
        <v>44</v>
      </c>
      <c r="C51" s="71"/>
      <c r="D51" s="71"/>
      <c r="E51" s="71"/>
      <c r="F51" s="104">
        <v>2.712E-3</v>
      </c>
      <c r="G51" s="104"/>
      <c r="H51" s="104"/>
      <c r="I51" s="75">
        <f t="shared" si="3"/>
        <v>4282246</v>
      </c>
      <c r="R51" s="67"/>
    </row>
    <row r="52" spans="1:25" ht="15" customHeight="1" x14ac:dyDescent="0.25">
      <c r="A52" s="82"/>
      <c r="B52" s="165" t="s">
        <v>14</v>
      </c>
      <c r="C52" s="71"/>
      <c r="D52" s="71"/>
      <c r="E52" s="71"/>
      <c r="F52" s="104">
        <v>2.032E-3</v>
      </c>
      <c r="G52" s="104"/>
      <c r="H52" s="104"/>
      <c r="I52" s="75">
        <f t="shared" si="3"/>
        <v>3208526</v>
      </c>
      <c r="R52" s="67"/>
    </row>
    <row r="53" spans="1:25" ht="15" customHeight="1" x14ac:dyDescent="0.25">
      <c r="A53" s="82"/>
      <c r="B53" s="165" t="s">
        <v>15</v>
      </c>
      <c r="C53" s="71"/>
      <c r="D53" s="71"/>
      <c r="E53" s="71"/>
      <c r="F53" s="104">
        <v>1.8090000000000001E-3</v>
      </c>
      <c r="G53" s="104"/>
      <c r="H53" s="104"/>
      <c r="I53" s="75">
        <f t="shared" si="3"/>
        <v>2856410</v>
      </c>
      <c r="R53" s="67"/>
    </row>
    <row r="54" spans="1:25" ht="6.95" customHeight="1" x14ac:dyDescent="0.25">
      <c r="A54" s="72"/>
      <c r="B54" s="162"/>
      <c r="C54" s="94"/>
      <c r="D54" s="95"/>
      <c r="E54" s="96"/>
      <c r="F54" s="97"/>
      <c r="G54" s="97"/>
      <c r="H54" s="97"/>
      <c r="I54" s="98"/>
      <c r="K54" s="73"/>
      <c r="R54" s="67"/>
    </row>
    <row r="55" spans="1:25" s="39" customFormat="1" ht="20.100000000000001" customHeight="1" x14ac:dyDescent="0.25">
      <c r="A55" s="40"/>
      <c r="B55" s="163" t="s">
        <v>16</v>
      </c>
      <c r="C55" s="90"/>
      <c r="D55" s="90"/>
      <c r="E55" s="90"/>
      <c r="F55" s="105">
        <f>SUM(F48:F53)</f>
        <v>1.0050999999999999E-2</v>
      </c>
      <c r="G55" s="105"/>
      <c r="H55" s="105"/>
      <c r="I55" s="99">
        <f>SUM(I48:I53)</f>
        <v>15870522</v>
      </c>
      <c r="J55" s="74"/>
      <c r="K55" s="74"/>
      <c r="L55" s="115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</row>
    <row r="56" spans="1:25" ht="15" customHeight="1" x14ac:dyDescent="0.25">
      <c r="A56" s="72"/>
      <c r="B56" s="162"/>
      <c r="C56" s="94"/>
      <c r="D56" s="95"/>
      <c r="E56" s="96"/>
      <c r="F56" s="97"/>
      <c r="G56" s="97"/>
      <c r="H56" s="97"/>
      <c r="I56" s="98"/>
      <c r="K56" s="73"/>
      <c r="R56" s="67"/>
    </row>
    <row r="57" spans="1:25" ht="15" customHeight="1" x14ac:dyDescent="0.25">
      <c r="A57" s="40">
        <v>5</v>
      </c>
      <c r="B57" s="164" t="s">
        <v>17</v>
      </c>
      <c r="C57" s="55"/>
      <c r="D57" s="76"/>
      <c r="E57" s="80" t="s">
        <v>63</v>
      </c>
      <c r="F57" s="76"/>
      <c r="G57" s="76"/>
      <c r="H57" s="76"/>
      <c r="I57" s="81"/>
      <c r="R57" s="67"/>
    </row>
    <row r="58" spans="1:25" ht="15" customHeight="1" x14ac:dyDescent="0.25">
      <c r="A58" s="82"/>
      <c r="B58" s="165" t="s">
        <v>18</v>
      </c>
      <c r="C58" s="71"/>
      <c r="D58" s="83">
        <v>1</v>
      </c>
      <c r="E58" s="6">
        <v>300000</v>
      </c>
      <c r="F58" s="46">
        <v>1</v>
      </c>
      <c r="G58" s="101">
        <v>4</v>
      </c>
      <c r="H58" s="101">
        <v>2</v>
      </c>
      <c r="I58" s="75">
        <f>+ROUND(D58*E58*F58*G58+D58*F58*H58*$H$21,0)</f>
        <v>1200002</v>
      </c>
      <c r="K58" s="70"/>
      <c r="R58" s="67"/>
    </row>
    <row r="59" spans="1:25" ht="15" customHeight="1" x14ac:dyDescent="0.25">
      <c r="A59" s="82"/>
      <c r="B59" s="165" t="s">
        <v>129</v>
      </c>
      <c r="C59" s="71"/>
      <c r="D59" s="83">
        <v>1</v>
      </c>
      <c r="E59" s="6">
        <v>1100000</v>
      </c>
      <c r="F59" s="46">
        <v>1</v>
      </c>
      <c r="G59" s="46"/>
      <c r="H59" s="46"/>
      <c r="I59" s="75">
        <f>+D59*E59</f>
        <v>1100000</v>
      </c>
      <c r="K59" s="70"/>
      <c r="R59" s="67"/>
    </row>
    <row r="60" spans="1:25" ht="6.95" customHeight="1" x14ac:dyDescent="0.25">
      <c r="A60" s="72"/>
      <c r="B60" s="162"/>
      <c r="C60" s="94"/>
      <c r="D60" s="95"/>
      <c r="E60" s="96"/>
      <c r="F60" s="97"/>
      <c r="G60" s="97"/>
      <c r="H60" s="97"/>
      <c r="I60" s="98"/>
      <c r="K60" s="73"/>
      <c r="R60" s="67"/>
    </row>
    <row r="61" spans="1:25" s="39" customFormat="1" ht="20.100000000000001" customHeight="1" x14ac:dyDescent="0.25">
      <c r="A61" s="40"/>
      <c r="B61" s="163" t="s">
        <v>20</v>
      </c>
      <c r="C61" s="42"/>
      <c r="D61" s="42"/>
      <c r="E61" s="42"/>
      <c r="F61" s="42"/>
      <c r="G61" s="42"/>
      <c r="H61" s="42"/>
      <c r="I61" s="99">
        <f>SUM(I58:I59)</f>
        <v>2300002</v>
      </c>
      <c r="J61" s="74"/>
      <c r="K61" s="74"/>
      <c r="L61" s="115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</row>
    <row r="62" spans="1:25" ht="15" customHeight="1" x14ac:dyDescent="0.25">
      <c r="A62" s="72"/>
      <c r="B62" s="162"/>
      <c r="C62" s="94"/>
      <c r="D62" s="95"/>
      <c r="E62" s="96"/>
      <c r="F62" s="97"/>
      <c r="G62" s="97"/>
      <c r="H62" s="97"/>
      <c r="I62" s="98"/>
      <c r="K62" s="73"/>
      <c r="R62" s="67"/>
    </row>
    <row r="63" spans="1:25" ht="15" customHeight="1" x14ac:dyDescent="0.25">
      <c r="A63" s="40">
        <v>6</v>
      </c>
      <c r="B63" s="170" t="s">
        <v>21</v>
      </c>
      <c r="C63" s="55"/>
      <c r="D63" s="76"/>
      <c r="E63" s="76"/>
      <c r="F63" s="106" t="s">
        <v>62</v>
      </c>
      <c r="G63" s="106"/>
      <c r="H63" s="106"/>
      <c r="I63" s="81"/>
      <c r="R63" s="67"/>
    </row>
    <row r="64" spans="1:25" ht="15" customHeight="1" x14ac:dyDescent="0.25">
      <c r="A64" s="82"/>
      <c r="B64" s="165" t="s">
        <v>22</v>
      </c>
      <c r="C64" s="71"/>
      <c r="D64" s="253"/>
      <c r="E64" s="253"/>
      <c r="F64" s="46">
        <f>6.9/1000</f>
        <v>6.9000000000000008E-3</v>
      </c>
      <c r="G64" s="46"/>
      <c r="H64" s="46"/>
      <c r="I64" s="75">
        <f t="shared" ref="I64:I69" si="4">ROUND(($F$11*F64),0)</f>
        <v>10895094</v>
      </c>
      <c r="R64" s="67"/>
    </row>
    <row r="65" spans="1:25" ht="15" customHeight="1" x14ac:dyDescent="0.25">
      <c r="A65" s="82"/>
      <c r="B65" s="165" t="s">
        <v>23</v>
      </c>
      <c r="C65" s="71"/>
      <c r="D65" s="152"/>
      <c r="E65" s="152"/>
      <c r="F65" s="46">
        <f>4/1000</f>
        <v>4.0000000000000001E-3</v>
      </c>
      <c r="G65" s="46"/>
      <c r="H65" s="46"/>
      <c r="I65" s="75">
        <f>ROUND(($F$11*F65),0)</f>
        <v>6315997</v>
      </c>
      <c r="R65" s="67"/>
    </row>
    <row r="66" spans="1:25" ht="15" customHeight="1" x14ac:dyDescent="0.25">
      <c r="A66" s="82"/>
      <c r="B66" s="165" t="s">
        <v>126</v>
      </c>
      <c r="C66" s="71"/>
      <c r="D66" s="152"/>
      <c r="E66" s="152"/>
      <c r="F66" s="46">
        <v>0.02</v>
      </c>
      <c r="G66" s="46"/>
      <c r="H66" s="46"/>
      <c r="I66" s="75">
        <f t="shared" si="4"/>
        <v>31579984</v>
      </c>
      <c r="R66" s="67"/>
    </row>
    <row r="67" spans="1:25" ht="15" customHeight="1" x14ac:dyDescent="0.25">
      <c r="A67" s="82"/>
      <c r="B67" s="165" t="s">
        <v>24</v>
      </c>
      <c r="C67" s="71"/>
      <c r="D67" s="152"/>
      <c r="E67" s="152"/>
      <c r="F67" s="46">
        <v>0.01</v>
      </c>
      <c r="G67" s="46"/>
      <c r="H67" s="46"/>
      <c r="I67" s="75">
        <f t="shared" si="4"/>
        <v>15789992</v>
      </c>
      <c r="R67" s="67"/>
    </row>
    <row r="68" spans="1:25" ht="15" customHeight="1" x14ac:dyDescent="0.25">
      <c r="A68" s="82"/>
      <c r="B68" s="165" t="s">
        <v>25</v>
      </c>
      <c r="C68" s="71"/>
      <c r="D68" s="152"/>
      <c r="E68" s="152"/>
      <c r="F68" s="46">
        <v>5.0000000000000001E-3</v>
      </c>
      <c r="G68" s="46"/>
      <c r="H68" s="46"/>
      <c r="I68" s="75">
        <f t="shared" si="4"/>
        <v>7894996</v>
      </c>
      <c r="R68" s="67"/>
    </row>
    <row r="69" spans="1:25" ht="15" customHeight="1" x14ac:dyDescent="0.25">
      <c r="A69" s="82"/>
      <c r="B69" s="165" t="s">
        <v>26</v>
      </c>
      <c r="C69" s="71"/>
      <c r="D69" s="152"/>
      <c r="E69" s="152"/>
      <c r="F69" s="46">
        <v>0.01</v>
      </c>
      <c r="G69" s="46"/>
      <c r="H69" s="46"/>
      <c r="I69" s="75">
        <f t="shared" si="4"/>
        <v>15789992</v>
      </c>
      <c r="R69" s="67"/>
    </row>
    <row r="70" spans="1:25" ht="24.95" customHeight="1" x14ac:dyDescent="0.25">
      <c r="A70" s="82"/>
      <c r="B70" s="167" t="s">
        <v>83</v>
      </c>
      <c r="C70" s="85"/>
      <c r="D70" s="152"/>
      <c r="E70" s="152"/>
      <c r="F70" s="46">
        <v>0.05</v>
      </c>
      <c r="G70" s="46"/>
      <c r="H70" s="46"/>
      <c r="I70" s="75">
        <f>ROUND(($F$11*F70),0)</f>
        <v>78949959</v>
      </c>
      <c r="R70" s="67"/>
    </row>
    <row r="71" spans="1:25" ht="6.95" customHeight="1" x14ac:dyDescent="0.25">
      <c r="A71" s="72"/>
      <c r="B71" s="162"/>
      <c r="C71" s="94"/>
      <c r="D71" s="95"/>
      <c r="E71" s="96"/>
      <c r="F71" s="97"/>
      <c r="G71" s="97"/>
      <c r="H71" s="97"/>
      <c r="I71" s="98"/>
      <c r="K71" s="73"/>
      <c r="R71" s="67"/>
    </row>
    <row r="72" spans="1:25" s="39" customFormat="1" ht="20.100000000000001" customHeight="1" x14ac:dyDescent="0.25">
      <c r="A72" s="40"/>
      <c r="B72" s="163" t="s">
        <v>27</v>
      </c>
      <c r="C72" s="42"/>
      <c r="D72" s="42"/>
      <c r="E72" s="42"/>
      <c r="F72" s="42"/>
      <c r="G72" s="42"/>
      <c r="H72" s="42"/>
      <c r="I72" s="99">
        <f>SUM(I64:I70)</f>
        <v>167216014</v>
      </c>
      <c r="J72" s="74"/>
      <c r="K72" s="74"/>
      <c r="L72" s="115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</row>
    <row r="73" spans="1:25" ht="15" customHeight="1" x14ac:dyDescent="0.25">
      <c r="A73" s="72"/>
      <c r="B73" s="162"/>
      <c r="C73" s="94"/>
      <c r="D73" s="95"/>
      <c r="E73" s="96"/>
      <c r="F73" s="97"/>
      <c r="G73" s="97"/>
      <c r="H73" s="97"/>
      <c r="I73" s="98"/>
      <c r="K73" s="73"/>
      <c r="R73" s="67"/>
    </row>
    <row r="74" spans="1:25" ht="15" customHeight="1" x14ac:dyDescent="0.25">
      <c r="A74" s="40">
        <v>7</v>
      </c>
      <c r="B74" s="170" t="s">
        <v>130</v>
      </c>
      <c r="C74" s="47"/>
      <c r="D74" s="44"/>
      <c r="E74" s="44"/>
      <c r="F74" s="6" t="s">
        <v>61</v>
      </c>
      <c r="G74" s="48"/>
      <c r="H74" s="48"/>
      <c r="I74" s="86"/>
      <c r="R74" s="67"/>
    </row>
    <row r="75" spans="1:25" ht="15" customHeight="1" x14ac:dyDescent="0.25">
      <c r="A75" s="40"/>
      <c r="B75" s="165" t="s">
        <v>60</v>
      </c>
      <c r="C75" s="47"/>
      <c r="D75" s="44"/>
      <c r="E75" s="44"/>
      <c r="F75" s="6"/>
      <c r="G75" s="48"/>
      <c r="H75" s="48"/>
      <c r="I75" s="86"/>
      <c r="R75" s="67"/>
    </row>
    <row r="76" spans="1:25" ht="15" customHeight="1" x14ac:dyDescent="0.25">
      <c r="A76" s="40"/>
      <c r="B76" s="165" t="s">
        <v>101</v>
      </c>
      <c r="C76" s="47"/>
      <c r="D76" s="44"/>
      <c r="E76" s="44"/>
      <c r="F76" s="6"/>
      <c r="G76" s="48"/>
      <c r="H76" s="48"/>
      <c r="I76" s="86"/>
      <c r="R76" s="67"/>
    </row>
    <row r="77" spans="1:25" ht="15" customHeight="1" x14ac:dyDescent="0.25">
      <c r="A77" s="40"/>
      <c r="B77" s="165" t="s">
        <v>18</v>
      </c>
      <c r="C77" s="47"/>
      <c r="D77" s="44"/>
      <c r="E77" s="44"/>
      <c r="F77" s="6"/>
      <c r="G77" s="48"/>
      <c r="H77" s="48"/>
      <c r="I77" s="86"/>
      <c r="R77" s="67"/>
    </row>
    <row r="78" spans="1:25" ht="15" customHeight="1" x14ac:dyDescent="0.25">
      <c r="A78" s="40"/>
      <c r="B78" s="165" t="s">
        <v>129</v>
      </c>
      <c r="C78" s="47"/>
      <c r="D78" s="44"/>
      <c r="E78" s="44"/>
      <c r="F78" s="6"/>
      <c r="G78" s="48"/>
      <c r="H78" s="48"/>
      <c r="I78" s="86"/>
      <c r="R78" s="67"/>
    </row>
    <row r="79" spans="1:25" ht="30" customHeight="1" x14ac:dyDescent="0.25">
      <c r="A79" s="72"/>
      <c r="B79" s="168" t="s">
        <v>128</v>
      </c>
      <c r="C79" s="47"/>
      <c r="D79" s="44"/>
      <c r="E79" s="44"/>
      <c r="F79" s="6">
        <v>0</v>
      </c>
      <c r="G79" s="48"/>
      <c r="H79" s="48"/>
      <c r="I79" s="86">
        <f>+F79</f>
        <v>0</v>
      </c>
      <c r="R79" s="67"/>
    </row>
    <row r="80" spans="1:25" ht="15" customHeight="1" x14ac:dyDescent="0.25">
      <c r="A80" s="72"/>
      <c r="B80" s="169" t="s">
        <v>111</v>
      </c>
      <c r="C80" s="47"/>
      <c r="D80" s="44"/>
      <c r="E80" s="44"/>
      <c r="F80" s="6">
        <v>0</v>
      </c>
      <c r="G80" s="48"/>
      <c r="H80" s="48"/>
      <c r="I80" s="86">
        <f>+F80</f>
        <v>0</v>
      </c>
      <c r="R80" s="67"/>
    </row>
    <row r="81" spans="1:18" ht="27" customHeight="1" x14ac:dyDescent="0.25">
      <c r="A81" s="72"/>
      <c r="B81" s="172" t="s">
        <v>112</v>
      </c>
      <c r="C81" s="47"/>
      <c r="D81" s="44"/>
      <c r="E81" s="44"/>
      <c r="F81" s="6">
        <v>0</v>
      </c>
      <c r="G81" s="48"/>
      <c r="H81" s="48"/>
      <c r="I81" s="86">
        <f>+F81</f>
        <v>0</v>
      </c>
      <c r="R81" s="67"/>
    </row>
    <row r="82" spans="1:18" s="67" customFormat="1" ht="15" customHeight="1" x14ac:dyDescent="0.25">
      <c r="A82" s="72"/>
      <c r="B82" s="169" t="s">
        <v>98</v>
      </c>
      <c r="C82" s="47"/>
      <c r="D82" s="44"/>
      <c r="E82" s="44"/>
      <c r="F82" s="6">
        <v>125000</v>
      </c>
      <c r="G82" s="101">
        <v>4</v>
      </c>
      <c r="H82" s="101">
        <v>2</v>
      </c>
      <c r="I82" s="86">
        <f>ROUND(F82*G82+F82*H82*$H$21,0)</f>
        <v>755000</v>
      </c>
      <c r="J82" s="65"/>
      <c r="K82" s="37"/>
      <c r="L82" s="112"/>
    </row>
    <row r="83" spans="1:18" s="67" customFormat="1" ht="15" customHeight="1" x14ac:dyDescent="0.25">
      <c r="A83" s="72"/>
      <c r="B83" s="169" t="s">
        <v>99</v>
      </c>
      <c r="C83" s="47"/>
      <c r="D83" s="44"/>
      <c r="E83" s="44"/>
      <c r="F83" s="6">
        <v>100000</v>
      </c>
      <c r="G83" s="101">
        <v>0</v>
      </c>
      <c r="H83" s="101">
        <v>0</v>
      </c>
      <c r="I83" s="86">
        <f t="shared" ref="I83:I97" si="5">ROUND(F83*G83+F83*H83*$H$21,0)</f>
        <v>0</v>
      </c>
      <c r="J83" s="65"/>
      <c r="K83" s="37"/>
      <c r="L83" s="112"/>
    </row>
    <row r="84" spans="1:18" s="67" customFormat="1" ht="15" customHeight="1" x14ac:dyDescent="0.25">
      <c r="A84" s="72"/>
      <c r="B84" s="169" t="s">
        <v>100</v>
      </c>
      <c r="C84" s="47"/>
      <c r="D84" s="44"/>
      <c r="E84" s="44"/>
      <c r="F84" s="6">
        <v>25000</v>
      </c>
      <c r="G84" s="101">
        <v>4</v>
      </c>
      <c r="H84" s="101">
        <v>2</v>
      </c>
      <c r="I84" s="86">
        <f t="shared" si="5"/>
        <v>151000</v>
      </c>
      <c r="J84" s="65"/>
      <c r="K84" s="37"/>
      <c r="L84" s="112"/>
    </row>
    <row r="85" spans="1:18" s="67" customFormat="1" ht="15" customHeight="1" x14ac:dyDescent="0.25">
      <c r="A85" s="82"/>
      <c r="B85" s="169" t="s">
        <v>29</v>
      </c>
      <c r="C85" s="47"/>
      <c r="D85" s="44"/>
      <c r="E85" s="45"/>
      <c r="F85" s="6" t="e">
        <f>+#REF!</f>
        <v>#REF!</v>
      </c>
      <c r="G85" s="101">
        <v>0</v>
      </c>
      <c r="H85" s="101">
        <v>0</v>
      </c>
      <c r="I85" s="86" t="e">
        <f t="shared" si="5"/>
        <v>#REF!</v>
      </c>
      <c r="J85" s="65"/>
      <c r="K85" s="37"/>
      <c r="L85" s="112"/>
    </row>
    <row r="86" spans="1:18" s="67" customFormat="1" ht="15" customHeight="1" x14ac:dyDescent="0.25">
      <c r="A86" s="82"/>
      <c r="B86" s="160" t="s">
        <v>30</v>
      </c>
      <c r="C86" s="43"/>
      <c r="D86" s="44"/>
      <c r="E86" s="44"/>
      <c r="F86" s="6">
        <v>18000</v>
      </c>
      <c r="G86" s="101">
        <v>4</v>
      </c>
      <c r="H86" s="101">
        <v>2</v>
      </c>
      <c r="I86" s="86">
        <f t="shared" si="5"/>
        <v>108720</v>
      </c>
      <c r="J86" s="65"/>
      <c r="K86" s="37"/>
      <c r="L86" s="112"/>
    </row>
    <row r="87" spans="1:18" s="67" customFormat="1" ht="15" customHeight="1" x14ac:dyDescent="0.25">
      <c r="A87" s="82"/>
      <c r="B87" s="169" t="s">
        <v>97</v>
      </c>
      <c r="C87" s="47"/>
      <c r="D87" s="44"/>
      <c r="E87" s="44"/>
      <c r="F87" s="6">
        <v>75000</v>
      </c>
      <c r="G87" s="101">
        <v>1</v>
      </c>
      <c r="H87" s="101">
        <v>0</v>
      </c>
      <c r="I87" s="86">
        <f t="shared" si="5"/>
        <v>75000</v>
      </c>
      <c r="J87" s="65"/>
      <c r="K87" s="37"/>
      <c r="L87" s="112"/>
    </row>
    <row r="88" spans="1:18" s="67" customFormat="1" ht="15" customHeight="1" x14ac:dyDescent="0.25">
      <c r="A88" s="87"/>
      <c r="B88" s="169" t="s">
        <v>106</v>
      </c>
      <c r="C88" s="51"/>
      <c r="D88" s="52"/>
      <c r="E88" s="52"/>
      <c r="F88" s="53">
        <v>100000</v>
      </c>
      <c r="G88" s="53"/>
      <c r="H88" s="53"/>
      <c r="I88" s="86">
        <f t="shared" si="5"/>
        <v>0</v>
      </c>
      <c r="K88" s="54"/>
      <c r="L88" s="112"/>
    </row>
    <row r="89" spans="1:18" s="67" customFormat="1" ht="15" customHeight="1" x14ac:dyDescent="0.25">
      <c r="A89" s="82"/>
      <c r="B89" s="169" t="s">
        <v>107</v>
      </c>
      <c r="C89" s="47"/>
      <c r="D89" s="44"/>
      <c r="E89" s="44"/>
      <c r="F89" s="6">
        <v>10000</v>
      </c>
      <c r="G89" s="6"/>
      <c r="H89" s="6"/>
      <c r="I89" s="86">
        <f t="shared" si="5"/>
        <v>0</v>
      </c>
      <c r="J89" s="65"/>
      <c r="K89" s="37"/>
      <c r="L89" s="112"/>
    </row>
    <row r="90" spans="1:18" s="67" customFormat="1" ht="15" customHeight="1" x14ac:dyDescent="0.25">
      <c r="A90" s="82"/>
      <c r="B90" s="160" t="s">
        <v>31</v>
      </c>
      <c r="C90" s="43"/>
      <c r="D90" s="44"/>
      <c r="E90" s="44"/>
      <c r="F90" s="6">
        <v>0</v>
      </c>
      <c r="G90" s="6"/>
      <c r="H90" s="6"/>
      <c r="I90" s="86">
        <f t="shared" si="5"/>
        <v>0</v>
      </c>
      <c r="J90" s="65"/>
      <c r="K90" s="37"/>
      <c r="L90" s="112"/>
    </row>
    <row r="91" spans="1:18" s="67" customFormat="1" ht="15" customHeight="1" x14ac:dyDescent="0.25">
      <c r="A91" s="72"/>
      <c r="B91" s="169" t="s">
        <v>32</v>
      </c>
      <c r="C91" s="47"/>
      <c r="D91" s="44"/>
      <c r="E91" s="44"/>
      <c r="F91" s="6">
        <v>18000</v>
      </c>
      <c r="G91" s="101">
        <v>4</v>
      </c>
      <c r="H91" s="101">
        <v>2</v>
      </c>
      <c r="I91" s="86">
        <f t="shared" si="5"/>
        <v>108720</v>
      </c>
      <c r="J91" s="65"/>
      <c r="K91" s="37"/>
      <c r="L91" s="112"/>
    </row>
    <row r="92" spans="1:18" s="67" customFormat="1" ht="15" customHeight="1" x14ac:dyDescent="0.25">
      <c r="A92" s="72"/>
      <c r="B92" s="160" t="s">
        <v>33</v>
      </c>
      <c r="C92" s="43"/>
      <c r="D92" s="44"/>
      <c r="E92" s="44"/>
      <c r="F92" s="6">
        <v>15000</v>
      </c>
      <c r="G92" s="101">
        <v>4</v>
      </c>
      <c r="H92" s="101">
        <v>2</v>
      </c>
      <c r="I92" s="86">
        <f t="shared" si="5"/>
        <v>90600</v>
      </c>
      <c r="J92" s="65"/>
      <c r="K92" s="37"/>
      <c r="L92" s="112"/>
    </row>
    <row r="93" spans="1:18" s="67" customFormat="1" ht="24.95" customHeight="1" x14ac:dyDescent="0.25">
      <c r="A93" s="72"/>
      <c r="B93" s="167" t="s">
        <v>90</v>
      </c>
      <c r="C93" s="49"/>
      <c r="D93" s="44"/>
      <c r="E93" s="44"/>
      <c r="F93" s="6">
        <v>100000</v>
      </c>
      <c r="G93" s="101">
        <v>4</v>
      </c>
      <c r="H93" s="101">
        <v>2</v>
      </c>
      <c r="I93" s="86">
        <f t="shared" si="5"/>
        <v>604000</v>
      </c>
      <c r="J93" s="65"/>
      <c r="K93" s="37"/>
      <c r="L93" s="112"/>
    </row>
    <row r="94" spans="1:18" ht="15" customHeight="1" x14ac:dyDescent="0.25">
      <c r="A94" s="72"/>
      <c r="B94" s="160" t="s">
        <v>34</v>
      </c>
      <c r="C94" s="43"/>
      <c r="D94" s="44"/>
      <c r="E94" s="44"/>
      <c r="F94" s="6">
        <v>0</v>
      </c>
      <c r="G94" s="6"/>
      <c r="H94" s="6"/>
      <c r="I94" s="86">
        <f t="shared" si="5"/>
        <v>0</v>
      </c>
      <c r="K94" s="37"/>
      <c r="R94" s="67"/>
    </row>
    <row r="95" spans="1:18" ht="15" customHeight="1" x14ac:dyDescent="0.25">
      <c r="A95" s="72"/>
      <c r="B95" s="169" t="s">
        <v>35</v>
      </c>
      <c r="C95" s="47"/>
      <c r="D95" s="44"/>
      <c r="E95" s="44"/>
      <c r="F95" s="6">
        <v>100000</v>
      </c>
      <c r="G95" s="101">
        <v>4</v>
      </c>
      <c r="H95" s="101">
        <v>2</v>
      </c>
      <c r="I95" s="86">
        <f t="shared" si="5"/>
        <v>604000</v>
      </c>
      <c r="K95" s="37"/>
      <c r="R95" s="67"/>
    </row>
    <row r="96" spans="1:18" ht="15" customHeight="1" x14ac:dyDescent="0.25">
      <c r="A96" s="72"/>
      <c r="B96" s="169" t="s">
        <v>104</v>
      </c>
      <c r="C96" s="47"/>
      <c r="D96" s="44"/>
      <c r="E96" s="44"/>
      <c r="F96" s="6" t="e">
        <f>+#REF!</f>
        <v>#REF!</v>
      </c>
      <c r="G96" s="84">
        <v>2</v>
      </c>
      <c r="H96" s="84">
        <v>0</v>
      </c>
      <c r="I96" s="86" t="e">
        <f t="shared" si="5"/>
        <v>#REF!</v>
      </c>
      <c r="K96" s="37"/>
      <c r="R96" s="67"/>
    </row>
    <row r="97" spans="1:25" ht="15" customHeight="1" x14ac:dyDescent="0.25">
      <c r="A97" s="72"/>
      <c r="B97" s="169" t="s">
        <v>59</v>
      </c>
      <c r="C97" s="50"/>
      <c r="D97" s="44"/>
      <c r="E97" s="44"/>
      <c r="F97" s="6">
        <v>75000</v>
      </c>
      <c r="G97" s="101">
        <v>4</v>
      </c>
      <c r="H97" s="101">
        <v>2</v>
      </c>
      <c r="I97" s="86">
        <f t="shared" si="5"/>
        <v>453000</v>
      </c>
      <c r="K97" s="37"/>
      <c r="R97" s="67"/>
    </row>
    <row r="98" spans="1:25" ht="6.95" customHeight="1" x14ac:dyDescent="0.25">
      <c r="A98" s="72"/>
      <c r="B98" s="93"/>
      <c r="C98" s="94"/>
      <c r="D98" s="95"/>
      <c r="E98" s="96"/>
      <c r="F98" s="97"/>
      <c r="G98" s="97"/>
      <c r="H98" s="97"/>
      <c r="I98" s="98"/>
      <c r="K98" s="73"/>
      <c r="R98" s="67"/>
    </row>
    <row r="99" spans="1:25" s="39" customFormat="1" ht="20.100000000000001" customHeight="1" x14ac:dyDescent="0.25">
      <c r="A99" s="40"/>
      <c r="B99" s="42" t="s">
        <v>36</v>
      </c>
      <c r="C99" s="42"/>
      <c r="D99" s="42"/>
      <c r="E99" s="42"/>
      <c r="F99" s="42"/>
      <c r="G99" s="42"/>
      <c r="H99" s="42"/>
      <c r="I99" s="99" t="e">
        <f>SUM(I79:I97)</f>
        <v>#REF!</v>
      </c>
      <c r="J99" s="74"/>
      <c r="K99" s="74"/>
      <c r="L99" s="115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</row>
    <row r="100" spans="1:25" ht="15" customHeight="1" x14ac:dyDescent="0.25">
      <c r="A100" s="72"/>
      <c r="B100" s="93"/>
      <c r="C100" s="94"/>
      <c r="D100" s="95"/>
      <c r="E100" s="96"/>
      <c r="F100" s="97"/>
      <c r="G100" s="97"/>
      <c r="H100" s="97"/>
      <c r="I100" s="98"/>
      <c r="K100" s="73"/>
      <c r="R100" s="67"/>
    </row>
    <row r="101" spans="1:25" ht="20.100000000000001" customHeight="1" x14ac:dyDescent="0.25">
      <c r="A101" s="82"/>
      <c r="B101" s="244" t="s">
        <v>37</v>
      </c>
      <c r="C101" s="244"/>
      <c r="D101" s="244"/>
      <c r="E101" s="244"/>
      <c r="F101" s="156" t="e">
        <f>+ROUND(J101/F12,4)</f>
        <v>#REF!</v>
      </c>
      <c r="G101" s="76"/>
      <c r="H101" s="76"/>
      <c r="I101" s="99" t="e">
        <f>ROUND(F101*$F$12,0)</f>
        <v>#REF!</v>
      </c>
      <c r="J101" s="116" t="e">
        <f>+I36+I42+I55+I61+I72+I99</f>
        <v>#REF!</v>
      </c>
      <c r="R101" s="67"/>
    </row>
    <row r="102" spans="1:25" ht="6.95" customHeight="1" x14ac:dyDescent="0.25">
      <c r="A102" s="88"/>
      <c r="B102" s="88"/>
      <c r="C102" s="88"/>
      <c r="D102" s="88"/>
      <c r="E102" s="88"/>
      <c r="F102" s="157"/>
      <c r="G102" s="69"/>
      <c r="H102" s="69"/>
      <c r="I102" s="109"/>
      <c r="J102" s="69"/>
      <c r="L102" s="117"/>
      <c r="R102" s="67"/>
    </row>
    <row r="103" spans="1:25" ht="20.100000000000001" customHeight="1" x14ac:dyDescent="0.25">
      <c r="A103" s="82"/>
      <c r="B103" s="244" t="s">
        <v>102</v>
      </c>
      <c r="C103" s="244"/>
      <c r="D103" s="244"/>
      <c r="E103" s="244"/>
      <c r="F103" s="156">
        <v>0.01</v>
      </c>
      <c r="G103" s="76"/>
      <c r="H103" s="76"/>
      <c r="I103" s="99">
        <f>ROUND(F103*$F$12,0)-1</f>
        <v>11446999</v>
      </c>
      <c r="R103" s="67"/>
    </row>
    <row r="104" spans="1:25" ht="6.95" customHeight="1" x14ac:dyDescent="0.25">
      <c r="A104" s="88"/>
      <c r="B104" s="41"/>
      <c r="C104" s="41"/>
      <c r="D104" s="88"/>
      <c r="E104" s="88"/>
      <c r="F104" s="157"/>
      <c r="G104" s="69"/>
      <c r="H104" s="69"/>
      <c r="I104" s="109"/>
      <c r="J104" s="69"/>
      <c r="L104" s="117"/>
      <c r="R104" s="67"/>
    </row>
    <row r="105" spans="1:25" ht="20.100000000000001" customHeight="1" x14ac:dyDescent="0.25">
      <c r="A105" s="82"/>
      <c r="B105" s="244" t="s">
        <v>89</v>
      </c>
      <c r="C105" s="244"/>
      <c r="D105" s="244"/>
      <c r="E105" s="244"/>
      <c r="F105" s="156">
        <v>0.05</v>
      </c>
      <c r="G105" s="76"/>
      <c r="H105" s="76"/>
      <c r="I105" s="99">
        <f>ROUND(F105*$F$12,0)</f>
        <v>57235000</v>
      </c>
      <c r="R105" s="67"/>
    </row>
    <row r="106" spans="1:25" ht="6.95" customHeight="1" x14ac:dyDescent="0.25">
      <c r="A106" s="88"/>
      <c r="B106" s="2"/>
      <c r="C106" s="2"/>
      <c r="D106" s="69"/>
      <c r="E106" s="69"/>
      <c r="F106" s="158"/>
      <c r="G106" s="69"/>
      <c r="H106" s="69"/>
      <c r="I106" s="78"/>
      <c r="J106" s="69"/>
      <c r="L106" s="117"/>
      <c r="R106" s="67"/>
    </row>
    <row r="107" spans="1:25" s="39" customFormat="1" ht="20.100000000000001" customHeight="1" x14ac:dyDescent="0.25">
      <c r="A107" s="40"/>
      <c r="B107" s="245" t="s">
        <v>96</v>
      </c>
      <c r="C107" s="246"/>
      <c r="D107" s="246"/>
      <c r="E107" s="247"/>
      <c r="F107" s="159" t="e">
        <f>SUM(F101:F105)</f>
        <v>#REF!</v>
      </c>
      <c r="G107" s="76"/>
      <c r="H107" s="76"/>
      <c r="I107" s="99" t="e">
        <f>+ROUND(F107*F12,0)</f>
        <v>#REF!</v>
      </c>
      <c r="J107" s="89">
        <v>434299180</v>
      </c>
      <c r="K107" s="74"/>
      <c r="L107" s="11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</row>
    <row r="108" spans="1:25" x14ac:dyDescent="0.25">
      <c r="A108" s="82"/>
      <c r="B108" s="69"/>
      <c r="C108" s="69"/>
      <c r="D108" s="69"/>
      <c r="E108" s="69"/>
      <c r="F108" s="69"/>
      <c r="G108" s="69"/>
      <c r="H108" s="69"/>
      <c r="I108" s="78"/>
      <c r="R108" s="67"/>
    </row>
    <row r="109" spans="1:25" x14ac:dyDescent="0.25">
      <c r="A109" s="82"/>
      <c r="B109" s="69"/>
      <c r="C109" s="69"/>
      <c r="D109" s="69"/>
      <c r="E109" s="69"/>
      <c r="F109" s="69"/>
      <c r="G109" s="69"/>
      <c r="H109" s="69"/>
      <c r="I109" s="78"/>
      <c r="R109" s="67"/>
    </row>
    <row r="110" spans="1:25" x14ac:dyDescent="0.25">
      <c r="A110" s="82"/>
      <c r="B110" s="69"/>
      <c r="C110" s="69"/>
      <c r="D110" s="69"/>
      <c r="E110" s="69"/>
      <c r="F110" s="69"/>
      <c r="G110" s="69"/>
      <c r="H110" s="69"/>
      <c r="I110" s="78"/>
      <c r="J110" s="110"/>
      <c r="R110" s="67"/>
    </row>
    <row r="111" spans="1:25" s="67" customFormat="1" x14ac:dyDescent="0.25">
      <c r="A111" s="82"/>
      <c r="B111" s="69"/>
      <c r="C111" s="69"/>
      <c r="D111" s="69"/>
      <c r="E111" s="69"/>
      <c r="F111" s="69"/>
      <c r="G111" s="69"/>
      <c r="H111" s="69"/>
      <c r="I111" s="78"/>
      <c r="J111" s="65"/>
      <c r="K111" s="66"/>
      <c r="L111" s="112"/>
    </row>
    <row r="112" spans="1:25" s="67" customFormat="1" x14ac:dyDescent="0.25">
      <c r="A112" s="82"/>
      <c r="B112" s="69"/>
      <c r="C112" s="69"/>
      <c r="D112" s="69"/>
      <c r="E112" s="69"/>
      <c r="F112" s="69"/>
      <c r="G112" s="69"/>
      <c r="H112" s="69"/>
      <c r="I112" s="111"/>
      <c r="J112" s="65"/>
      <c r="K112" s="66"/>
      <c r="L112" s="112"/>
    </row>
    <row r="113" spans="1:12" s="67" customFormat="1" x14ac:dyDescent="0.25">
      <c r="A113" s="82"/>
      <c r="B113" s="69"/>
      <c r="C113" s="69"/>
      <c r="D113" s="69"/>
      <c r="E113" s="69"/>
      <c r="F113" s="69"/>
      <c r="G113" s="69"/>
      <c r="H113" s="69"/>
      <c r="I113" s="78"/>
      <c r="J113" s="65"/>
      <c r="K113" s="65"/>
      <c r="L113" s="112"/>
    </row>
    <row r="114" spans="1:12" s="67" customFormat="1" x14ac:dyDescent="0.25">
      <c r="A114" s="82"/>
      <c r="B114" s="69"/>
      <c r="C114" s="69"/>
      <c r="D114" s="69"/>
      <c r="E114" s="69"/>
      <c r="F114" s="69"/>
      <c r="G114" s="69"/>
      <c r="H114" s="69"/>
      <c r="I114" s="78"/>
      <c r="J114" s="65"/>
      <c r="K114" s="65"/>
      <c r="L114" s="112"/>
    </row>
    <row r="115" spans="1:12" s="67" customFormat="1" x14ac:dyDescent="0.25">
      <c r="A115" s="82"/>
      <c r="B115" s="69"/>
      <c r="C115" s="69"/>
      <c r="D115" s="69"/>
      <c r="E115" s="69"/>
      <c r="F115" s="69"/>
      <c r="G115" s="69"/>
      <c r="H115" s="69"/>
      <c r="I115" s="78"/>
      <c r="J115" s="65"/>
      <c r="K115" s="65"/>
      <c r="L115" s="112"/>
    </row>
    <row r="116" spans="1:12" s="67" customFormat="1" x14ac:dyDescent="0.25">
      <c r="A116" s="82"/>
      <c r="B116" s="69"/>
      <c r="C116" s="69"/>
      <c r="D116" s="69"/>
      <c r="E116" s="69"/>
      <c r="F116" s="69"/>
      <c r="G116" s="69"/>
      <c r="H116" s="69"/>
      <c r="I116" s="78"/>
      <c r="J116" s="65"/>
      <c r="K116" s="65"/>
      <c r="L116" s="112"/>
    </row>
    <row r="117" spans="1:12" s="67" customFormat="1" x14ac:dyDescent="0.25">
      <c r="A117" s="82"/>
      <c r="B117" s="69"/>
      <c r="C117" s="69"/>
      <c r="D117" s="69"/>
      <c r="E117" s="69"/>
      <c r="F117" s="69"/>
      <c r="G117" s="69"/>
      <c r="H117" s="69"/>
      <c r="I117" s="78"/>
      <c r="J117" s="65"/>
      <c r="K117" s="65"/>
      <c r="L117" s="112"/>
    </row>
    <row r="118" spans="1:12" s="67" customFormat="1" x14ac:dyDescent="0.25">
      <c r="A118" s="82"/>
      <c r="B118" s="69"/>
      <c r="C118" s="69"/>
      <c r="D118" s="69"/>
      <c r="E118" s="69"/>
      <c r="F118" s="69"/>
      <c r="G118" s="69"/>
      <c r="H118" s="69"/>
      <c r="I118" s="78"/>
      <c r="J118" s="65"/>
      <c r="K118" s="65"/>
      <c r="L118" s="112"/>
    </row>
    <row r="119" spans="1:12" s="67" customFormat="1" x14ac:dyDescent="0.25">
      <c r="A119" s="82"/>
      <c r="B119" s="69"/>
      <c r="C119" s="69"/>
      <c r="D119" s="69"/>
      <c r="E119" s="69"/>
      <c r="F119" s="69"/>
      <c r="G119" s="69"/>
      <c r="H119" s="69"/>
      <c r="I119" s="78"/>
      <c r="J119" s="65"/>
      <c r="K119" s="65"/>
      <c r="L119" s="112"/>
    </row>
    <row r="120" spans="1:12" s="67" customFormat="1" x14ac:dyDescent="0.25">
      <c r="A120" s="82"/>
      <c r="B120" s="69"/>
      <c r="C120" s="69"/>
      <c r="D120" s="69"/>
      <c r="E120" s="69"/>
      <c r="F120" s="69"/>
      <c r="G120" s="69"/>
      <c r="H120" s="69"/>
      <c r="I120" s="78"/>
      <c r="J120" s="65"/>
      <c r="K120" s="65"/>
      <c r="L120" s="112"/>
    </row>
    <row r="121" spans="1:12" s="67" customFormat="1" x14ac:dyDescent="0.25">
      <c r="A121" s="82"/>
      <c r="B121" s="69"/>
      <c r="C121" s="69"/>
      <c r="D121" s="69"/>
      <c r="E121" s="69"/>
      <c r="F121" s="69"/>
      <c r="G121" s="69"/>
      <c r="H121" s="69"/>
      <c r="I121" s="78"/>
      <c r="J121" s="65"/>
      <c r="K121" s="65"/>
      <c r="L121" s="112"/>
    </row>
    <row r="122" spans="1:12" s="67" customFormat="1" x14ac:dyDescent="0.25">
      <c r="A122" s="82"/>
      <c r="B122" s="69"/>
      <c r="C122" s="69"/>
      <c r="D122" s="69"/>
      <c r="E122" s="69"/>
      <c r="F122" s="69"/>
      <c r="G122" s="69"/>
      <c r="H122" s="69"/>
      <c r="I122" s="78"/>
      <c r="J122" s="65"/>
      <c r="K122" s="65"/>
      <c r="L122" s="112"/>
    </row>
    <row r="123" spans="1:12" s="67" customFormat="1" x14ac:dyDescent="0.25">
      <c r="A123" s="82"/>
      <c r="B123" s="69"/>
      <c r="C123" s="69"/>
      <c r="D123" s="69"/>
      <c r="E123" s="69"/>
      <c r="F123" s="69"/>
      <c r="G123" s="69"/>
      <c r="H123" s="69"/>
      <c r="I123" s="78"/>
      <c r="J123" s="65"/>
      <c r="K123" s="65"/>
      <c r="L123" s="112"/>
    </row>
    <row r="124" spans="1:12" s="67" customFormat="1" x14ac:dyDescent="0.25">
      <c r="A124" s="82"/>
      <c r="B124" s="69"/>
      <c r="C124" s="69"/>
      <c r="D124" s="69"/>
      <c r="E124" s="69"/>
      <c r="F124" s="69"/>
      <c r="G124" s="69"/>
      <c r="H124" s="69"/>
      <c r="I124" s="78"/>
      <c r="J124" s="65"/>
      <c r="K124" s="65"/>
      <c r="L124" s="112"/>
    </row>
    <row r="125" spans="1:12" s="67" customFormat="1" x14ac:dyDescent="0.25">
      <c r="A125" s="82"/>
      <c r="B125" s="69"/>
      <c r="C125" s="69"/>
      <c r="D125" s="69"/>
      <c r="E125" s="69"/>
      <c r="F125" s="69"/>
      <c r="G125" s="69"/>
      <c r="H125" s="69"/>
      <c r="I125" s="78"/>
      <c r="J125" s="65"/>
      <c r="K125" s="65"/>
      <c r="L125" s="112"/>
    </row>
    <row r="126" spans="1:12" s="67" customFormat="1" x14ac:dyDescent="0.25">
      <c r="A126" s="82"/>
      <c r="B126" s="69"/>
      <c r="C126" s="69"/>
      <c r="D126" s="69"/>
      <c r="E126" s="69"/>
      <c r="F126" s="69"/>
      <c r="G126" s="69"/>
      <c r="H126" s="69"/>
      <c r="I126" s="78"/>
      <c r="J126" s="65"/>
      <c r="K126" s="65"/>
      <c r="L126" s="112"/>
    </row>
    <row r="127" spans="1:12" s="67" customFormat="1" x14ac:dyDescent="0.25">
      <c r="A127" s="82"/>
      <c r="B127" s="69"/>
      <c r="C127" s="69"/>
      <c r="D127" s="69"/>
      <c r="E127" s="69"/>
      <c r="F127" s="69"/>
      <c r="G127" s="69"/>
      <c r="H127" s="69"/>
      <c r="I127" s="78"/>
      <c r="J127" s="65"/>
      <c r="K127" s="65"/>
      <c r="L127" s="112"/>
    </row>
    <row r="128" spans="1:12" s="67" customFormat="1" x14ac:dyDescent="0.25">
      <c r="A128" s="82"/>
      <c r="B128" s="69"/>
      <c r="C128" s="69"/>
      <c r="D128" s="69"/>
      <c r="E128" s="69"/>
      <c r="F128" s="69"/>
      <c r="G128" s="69"/>
      <c r="H128" s="69"/>
      <c r="I128" s="78"/>
      <c r="J128" s="65"/>
      <c r="K128" s="65"/>
      <c r="L128" s="112"/>
    </row>
    <row r="129" spans="1:12" s="67" customFormat="1" x14ac:dyDescent="0.25">
      <c r="A129" s="82"/>
      <c r="B129" s="69"/>
      <c r="C129" s="69"/>
      <c r="D129" s="69"/>
      <c r="E129" s="69"/>
      <c r="F129" s="69"/>
      <c r="G129" s="69"/>
      <c r="H129" s="69"/>
      <c r="I129" s="78"/>
      <c r="J129" s="65"/>
      <c r="K129" s="65"/>
      <c r="L129" s="112"/>
    </row>
    <row r="130" spans="1:12" s="67" customFormat="1" x14ac:dyDescent="0.25">
      <c r="A130" s="82"/>
      <c r="B130" s="69"/>
      <c r="C130" s="69"/>
      <c r="D130" s="69"/>
      <c r="E130" s="69"/>
      <c r="F130" s="69"/>
      <c r="G130" s="69"/>
      <c r="H130" s="69"/>
      <c r="I130" s="78"/>
      <c r="J130" s="65"/>
      <c r="K130" s="65"/>
      <c r="L130" s="112"/>
    </row>
    <row r="131" spans="1:12" s="67" customFormat="1" x14ac:dyDescent="0.25">
      <c r="A131" s="82"/>
      <c r="B131" s="69"/>
      <c r="C131" s="69"/>
      <c r="D131" s="69"/>
      <c r="E131" s="69"/>
      <c r="F131" s="69"/>
      <c r="G131" s="69"/>
      <c r="H131" s="69"/>
      <c r="I131" s="78"/>
      <c r="J131" s="65"/>
      <c r="K131" s="65"/>
      <c r="L131" s="112"/>
    </row>
    <row r="132" spans="1:12" s="67" customFormat="1" x14ac:dyDescent="0.25">
      <c r="A132" s="82"/>
      <c r="B132" s="69"/>
      <c r="C132" s="69"/>
      <c r="D132" s="69"/>
      <c r="E132" s="69"/>
      <c r="F132" s="69"/>
      <c r="G132" s="69"/>
      <c r="H132" s="69"/>
      <c r="I132" s="78"/>
      <c r="J132" s="65"/>
      <c r="K132" s="65"/>
      <c r="L132" s="112"/>
    </row>
    <row r="133" spans="1:12" s="67" customFormat="1" x14ac:dyDescent="0.25">
      <c r="A133" s="82"/>
      <c r="B133" s="65"/>
      <c r="C133" s="65"/>
      <c r="D133" s="65"/>
      <c r="E133" s="65"/>
      <c r="F133" s="65"/>
      <c r="G133" s="65"/>
      <c r="H133" s="65"/>
      <c r="I133" s="89"/>
      <c r="J133" s="65"/>
      <c r="K133" s="65"/>
      <c r="L133" s="112"/>
    </row>
    <row r="134" spans="1:12" s="67" customFormat="1" x14ac:dyDescent="0.25">
      <c r="A134" s="82"/>
      <c r="B134" s="65"/>
      <c r="C134" s="65"/>
      <c r="D134" s="65"/>
      <c r="E134" s="65"/>
      <c r="F134" s="65"/>
      <c r="G134" s="65"/>
      <c r="H134" s="65"/>
      <c r="I134" s="89"/>
      <c r="J134" s="65"/>
      <c r="K134" s="65"/>
      <c r="L134" s="112"/>
    </row>
    <row r="135" spans="1:12" s="67" customFormat="1" x14ac:dyDescent="0.25">
      <c r="A135" s="82"/>
      <c r="B135" s="65"/>
      <c r="C135" s="65"/>
      <c r="D135" s="65"/>
      <c r="E135" s="65"/>
      <c r="F135" s="65"/>
      <c r="G135" s="65"/>
      <c r="H135" s="65"/>
      <c r="I135" s="89"/>
      <c r="J135" s="65"/>
      <c r="K135" s="65"/>
      <c r="L135" s="112"/>
    </row>
    <row r="136" spans="1:12" s="67" customFormat="1" x14ac:dyDescent="0.25">
      <c r="A136" s="82"/>
      <c r="B136" s="65"/>
      <c r="C136" s="65"/>
      <c r="D136" s="65"/>
      <c r="E136" s="65"/>
      <c r="F136" s="65"/>
      <c r="G136" s="65"/>
      <c r="H136" s="65"/>
      <c r="I136" s="89"/>
      <c r="J136" s="65"/>
      <c r="K136" s="65"/>
      <c r="L136" s="112"/>
    </row>
    <row r="137" spans="1:12" s="67" customFormat="1" x14ac:dyDescent="0.25">
      <c r="A137" s="82"/>
      <c r="B137" s="65"/>
      <c r="C137" s="65"/>
      <c r="D137" s="65"/>
      <c r="E137" s="65"/>
      <c r="F137" s="65"/>
      <c r="G137" s="65"/>
      <c r="H137" s="65"/>
      <c r="I137" s="89"/>
      <c r="J137" s="65"/>
      <c r="K137" s="65"/>
      <c r="L137" s="112"/>
    </row>
    <row r="138" spans="1:12" s="67" customFormat="1" x14ac:dyDescent="0.25">
      <c r="A138" s="82"/>
      <c r="B138" s="65"/>
      <c r="C138" s="65"/>
      <c r="D138" s="65"/>
      <c r="E138" s="65"/>
      <c r="F138" s="65"/>
      <c r="G138" s="65"/>
      <c r="H138" s="65"/>
      <c r="I138" s="89"/>
      <c r="J138" s="65"/>
      <c r="K138" s="65"/>
      <c r="L138" s="112"/>
    </row>
    <row r="139" spans="1:12" s="67" customFormat="1" x14ac:dyDescent="0.25">
      <c r="A139" s="82"/>
      <c r="B139" s="65"/>
      <c r="C139" s="65"/>
      <c r="D139" s="65"/>
      <c r="E139" s="65"/>
      <c r="F139" s="65"/>
      <c r="G139" s="65"/>
      <c r="H139" s="65"/>
      <c r="I139" s="89"/>
      <c r="J139" s="65"/>
      <c r="K139" s="65"/>
      <c r="L139" s="112"/>
    </row>
    <row r="140" spans="1:12" s="67" customFormat="1" x14ac:dyDescent="0.25">
      <c r="A140" s="82"/>
      <c r="B140" s="65"/>
      <c r="C140" s="65"/>
      <c r="D140" s="65"/>
      <c r="E140" s="65"/>
      <c r="F140" s="65"/>
      <c r="G140" s="65"/>
      <c r="H140" s="65"/>
      <c r="I140" s="89"/>
      <c r="J140" s="65"/>
      <c r="K140" s="65"/>
      <c r="L140" s="112"/>
    </row>
    <row r="141" spans="1:12" s="67" customFormat="1" x14ac:dyDescent="0.25">
      <c r="A141" s="82"/>
      <c r="B141" s="65"/>
      <c r="C141" s="65"/>
      <c r="D141" s="65"/>
      <c r="E141" s="65"/>
      <c r="F141" s="65"/>
      <c r="G141" s="65"/>
      <c r="H141" s="65"/>
      <c r="I141" s="89"/>
      <c r="J141" s="65"/>
      <c r="K141" s="65"/>
      <c r="L141" s="112"/>
    </row>
    <row r="142" spans="1:12" s="67" customFormat="1" x14ac:dyDescent="0.25">
      <c r="A142" s="82"/>
      <c r="B142" s="65"/>
      <c r="C142" s="65"/>
      <c r="D142" s="65"/>
      <c r="E142" s="65"/>
      <c r="F142" s="65"/>
      <c r="G142" s="65"/>
      <c r="H142" s="65"/>
      <c r="I142" s="89"/>
      <c r="J142" s="65"/>
      <c r="K142" s="65"/>
      <c r="L142" s="112"/>
    </row>
    <row r="143" spans="1:12" s="67" customFormat="1" x14ac:dyDescent="0.25">
      <c r="A143" s="82"/>
      <c r="B143" s="65"/>
      <c r="C143" s="65"/>
      <c r="D143" s="65"/>
      <c r="E143" s="65"/>
      <c r="F143" s="65"/>
      <c r="G143" s="65"/>
      <c r="H143" s="65"/>
      <c r="I143" s="89"/>
      <c r="J143" s="65"/>
      <c r="K143" s="65"/>
      <c r="L143" s="112"/>
    </row>
    <row r="144" spans="1:12" s="67" customFormat="1" x14ac:dyDescent="0.25">
      <c r="A144" s="82"/>
      <c r="B144" s="65"/>
      <c r="C144" s="65"/>
      <c r="D144" s="65"/>
      <c r="E144" s="65"/>
      <c r="F144" s="65"/>
      <c r="G144" s="65"/>
      <c r="H144" s="65"/>
      <c r="I144" s="89"/>
      <c r="J144" s="65"/>
      <c r="K144" s="65"/>
      <c r="L144" s="112"/>
    </row>
    <row r="145" spans="1:12" s="67" customFormat="1" x14ac:dyDescent="0.25">
      <c r="A145" s="82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112"/>
    </row>
    <row r="146" spans="1:12" s="67" customFormat="1" x14ac:dyDescent="0.25">
      <c r="A146" s="82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112"/>
    </row>
    <row r="147" spans="1:12" s="67" customFormat="1" x14ac:dyDescent="0.25">
      <c r="A147" s="82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112"/>
    </row>
    <row r="148" spans="1:12" s="67" customFormat="1" x14ac:dyDescent="0.25">
      <c r="A148" s="82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112"/>
    </row>
    <row r="149" spans="1:12" s="67" customFormat="1" x14ac:dyDescent="0.25">
      <c r="A149" s="82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112"/>
    </row>
    <row r="150" spans="1:12" s="67" customFormat="1" x14ac:dyDescent="0.25">
      <c r="A150" s="82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112"/>
    </row>
    <row r="151" spans="1:12" s="67" customFormat="1" x14ac:dyDescent="0.25">
      <c r="A151" s="82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112"/>
    </row>
    <row r="152" spans="1:12" s="67" customFormat="1" x14ac:dyDescent="0.25">
      <c r="A152" s="82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112"/>
    </row>
    <row r="153" spans="1:12" s="67" customFormat="1" x14ac:dyDescent="0.25">
      <c r="A153" s="82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112"/>
    </row>
    <row r="154" spans="1:12" s="67" customFormat="1" x14ac:dyDescent="0.25">
      <c r="A154" s="82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112"/>
    </row>
    <row r="155" spans="1:12" s="67" customFormat="1" x14ac:dyDescent="0.25">
      <c r="A155" s="82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112"/>
    </row>
    <row r="156" spans="1:12" s="67" customFormat="1" x14ac:dyDescent="0.25">
      <c r="A156" s="82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112"/>
    </row>
    <row r="157" spans="1:12" s="67" customFormat="1" x14ac:dyDescent="0.25">
      <c r="A157" s="82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112"/>
    </row>
    <row r="158" spans="1:12" s="67" customFormat="1" x14ac:dyDescent="0.25">
      <c r="A158" s="82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112"/>
    </row>
    <row r="159" spans="1:12" s="67" customFormat="1" x14ac:dyDescent="0.25">
      <c r="A159" s="82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112"/>
    </row>
    <row r="160" spans="1:12" s="67" customFormat="1" x14ac:dyDescent="0.25">
      <c r="A160" s="82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112"/>
    </row>
    <row r="161" spans="1:12" s="67" customFormat="1" x14ac:dyDescent="0.25">
      <c r="A161" s="82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112"/>
    </row>
    <row r="162" spans="1:12" s="67" customFormat="1" x14ac:dyDescent="0.25">
      <c r="A162" s="82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112"/>
    </row>
    <row r="163" spans="1:12" s="67" customFormat="1" x14ac:dyDescent="0.25">
      <c r="A163" s="82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112"/>
    </row>
    <row r="164" spans="1:12" s="67" customFormat="1" x14ac:dyDescent="0.25">
      <c r="A164" s="82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112"/>
    </row>
    <row r="165" spans="1:12" s="67" customFormat="1" x14ac:dyDescent="0.25">
      <c r="A165" s="82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112"/>
    </row>
    <row r="166" spans="1:12" s="67" customFormat="1" x14ac:dyDescent="0.25">
      <c r="A166" s="82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112"/>
    </row>
    <row r="167" spans="1:12" s="67" customFormat="1" x14ac:dyDescent="0.25">
      <c r="A167" s="82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112"/>
    </row>
    <row r="168" spans="1:12" s="67" customFormat="1" x14ac:dyDescent="0.25">
      <c r="A168" s="82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112"/>
    </row>
    <row r="169" spans="1:12" s="67" customFormat="1" x14ac:dyDescent="0.25">
      <c r="A169" s="82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112"/>
    </row>
    <row r="170" spans="1:12" s="67" customFormat="1" x14ac:dyDescent="0.25">
      <c r="A170" s="82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112"/>
    </row>
    <row r="171" spans="1:12" s="67" customFormat="1" x14ac:dyDescent="0.25">
      <c r="A171" s="82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112"/>
    </row>
    <row r="172" spans="1:12" s="67" customFormat="1" x14ac:dyDescent="0.25">
      <c r="A172" s="82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112"/>
    </row>
    <row r="173" spans="1:12" s="67" customFormat="1" x14ac:dyDescent="0.25">
      <c r="A173" s="82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112"/>
    </row>
    <row r="174" spans="1:12" s="67" customFormat="1" x14ac:dyDescent="0.25">
      <c r="A174" s="82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112"/>
    </row>
    <row r="175" spans="1:12" s="67" customFormat="1" x14ac:dyDescent="0.25">
      <c r="A175" s="82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112"/>
    </row>
    <row r="176" spans="1:12" s="67" customFormat="1" x14ac:dyDescent="0.25">
      <c r="A176" s="82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112"/>
    </row>
    <row r="177" spans="1:12" s="67" customFormat="1" x14ac:dyDescent="0.25">
      <c r="A177" s="82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112"/>
    </row>
    <row r="178" spans="1:12" s="67" customFormat="1" x14ac:dyDescent="0.25">
      <c r="A178" s="82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112"/>
    </row>
    <row r="179" spans="1:12" s="67" customFormat="1" x14ac:dyDescent="0.25">
      <c r="A179" s="82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112"/>
    </row>
    <row r="180" spans="1:12" s="67" customFormat="1" x14ac:dyDescent="0.25">
      <c r="A180" s="82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112"/>
    </row>
    <row r="181" spans="1:12" s="67" customFormat="1" x14ac:dyDescent="0.25">
      <c r="A181" s="82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112"/>
    </row>
    <row r="182" spans="1:12" s="67" customFormat="1" x14ac:dyDescent="0.25">
      <c r="A182" s="82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112"/>
    </row>
    <row r="183" spans="1:12" s="67" customFormat="1" x14ac:dyDescent="0.25">
      <c r="A183" s="82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112"/>
    </row>
    <row r="184" spans="1:12" s="67" customFormat="1" x14ac:dyDescent="0.25">
      <c r="A184" s="82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112"/>
    </row>
    <row r="185" spans="1:12" s="67" customFormat="1" x14ac:dyDescent="0.25">
      <c r="A185" s="82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112"/>
    </row>
    <row r="186" spans="1:12" s="67" customFormat="1" x14ac:dyDescent="0.25">
      <c r="A186" s="82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112"/>
    </row>
    <row r="187" spans="1:12" s="67" customFormat="1" x14ac:dyDescent="0.25">
      <c r="A187" s="82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112"/>
    </row>
    <row r="188" spans="1:12" s="67" customFormat="1" x14ac:dyDescent="0.25">
      <c r="A188" s="82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112"/>
    </row>
    <row r="189" spans="1:12" s="67" customFormat="1" x14ac:dyDescent="0.25">
      <c r="A189" s="82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112"/>
    </row>
    <row r="190" spans="1:12" s="67" customFormat="1" x14ac:dyDescent="0.25">
      <c r="A190" s="82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112"/>
    </row>
    <row r="191" spans="1:12" s="67" customFormat="1" x14ac:dyDescent="0.25">
      <c r="A191" s="82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112"/>
    </row>
    <row r="192" spans="1:12" s="67" customFormat="1" x14ac:dyDescent="0.25">
      <c r="A192" s="82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112"/>
    </row>
    <row r="193" spans="1:12" s="67" customFormat="1" x14ac:dyDescent="0.25">
      <c r="A193" s="82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112"/>
    </row>
    <row r="194" spans="1:12" s="67" customFormat="1" x14ac:dyDescent="0.25">
      <c r="A194" s="82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112"/>
    </row>
    <row r="195" spans="1:12" s="67" customFormat="1" x14ac:dyDescent="0.25">
      <c r="A195" s="82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112"/>
    </row>
    <row r="196" spans="1:12" s="67" customFormat="1" x14ac:dyDescent="0.25">
      <c r="A196" s="82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112"/>
    </row>
    <row r="197" spans="1:12" s="67" customFormat="1" x14ac:dyDescent="0.25">
      <c r="A197" s="82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112"/>
    </row>
    <row r="198" spans="1:12" s="67" customFormat="1" x14ac:dyDescent="0.25">
      <c r="A198" s="82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112"/>
    </row>
    <row r="199" spans="1:12" s="67" customFormat="1" x14ac:dyDescent="0.25">
      <c r="A199" s="82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112"/>
    </row>
    <row r="200" spans="1:12" s="67" customFormat="1" x14ac:dyDescent="0.25">
      <c r="A200" s="82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112"/>
    </row>
    <row r="201" spans="1:12" s="67" customFormat="1" x14ac:dyDescent="0.25">
      <c r="A201" s="82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112"/>
    </row>
    <row r="202" spans="1:12" s="67" customFormat="1" x14ac:dyDescent="0.25">
      <c r="A202" s="82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112"/>
    </row>
    <row r="203" spans="1:12" s="67" customFormat="1" x14ac:dyDescent="0.25">
      <c r="A203" s="82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112"/>
    </row>
    <row r="204" spans="1:12" s="67" customFormat="1" x14ac:dyDescent="0.25">
      <c r="A204" s="82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112"/>
    </row>
    <row r="205" spans="1:12" s="67" customFormat="1" x14ac:dyDescent="0.25">
      <c r="A205" s="82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112"/>
    </row>
    <row r="206" spans="1:12" s="67" customFormat="1" x14ac:dyDescent="0.25">
      <c r="A206" s="82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112"/>
    </row>
    <row r="207" spans="1:12" s="67" customFormat="1" x14ac:dyDescent="0.25">
      <c r="A207" s="82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112"/>
    </row>
    <row r="208" spans="1:12" s="67" customFormat="1" x14ac:dyDescent="0.25">
      <c r="A208" s="82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112"/>
    </row>
    <row r="209" spans="1:12" s="67" customFormat="1" x14ac:dyDescent="0.25">
      <c r="A209" s="82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112"/>
    </row>
    <row r="210" spans="1:12" s="67" customFormat="1" x14ac:dyDescent="0.25">
      <c r="A210" s="82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112"/>
    </row>
    <row r="211" spans="1:12" s="67" customFormat="1" x14ac:dyDescent="0.25">
      <c r="A211" s="82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112"/>
    </row>
    <row r="212" spans="1:12" s="67" customFormat="1" x14ac:dyDescent="0.25">
      <c r="A212" s="82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112"/>
    </row>
    <row r="213" spans="1:12" s="67" customFormat="1" x14ac:dyDescent="0.25">
      <c r="A213" s="82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112"/>
    </row>
    <row r="214" spans="1:12" s="67" customFormat="1" x14ac:dyDescent="0.25">
      <c r="A214" s="82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112"/>
    </row>
    <row r="215" spans="1:12" s="67" customFormat="1" x14ac:dyDescent="0.25">
      <c r="A215" s="82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112"/>
    </row>
    <row r="216" spans="1:12" s="67" customFormat="1" x14ac:dyDescent="0.25">
      <c r="A216" s="82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112"/>
    </row>
    <row r="217" spans="1:12" s="67" customFormat="1" x14ac:dyDescent="0.25">
      <c r="A217" s="82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112"/>
    </row>
    <row r="218" spans="1:12" s="67" customFormat="1" x14ac:dyDescent="0.25">
      <c r="A218" s="82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112"/>
    </row>
    <row r="219" spans="1:12" s="67" customFormat="1" x14ac:dyDescent="0.25">
      <c r="A219" s="82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112"/>
    </row>
    <row r="220" spans="1:12" s="67" customFormat="1" x14ac:dyDescent="0.25">
      <c r="A220" s="82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112"/>
    </row>
    <row r="221" spans="1:12" s="67" customFormat="1" x14ac:dyDescent="0.25">
      <c r="A221" s="82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112"/>
    </row>
    <row r="222" spans="1:12" s="67" customFormat="1" x14ac:dyDescent="0.25">
      <c r="A222" s="82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112"/>
    </row>
    <row r="223" spans="1:12" s="67" customFormat="1" x14ac:dyDescent="0.25">
      <c r="A223" s="82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112"/>
    </row>
    <row r="224" spans="1:12" s="67" customFormat="1" x14ac:dyDescent="0.25">
      <c r="A224" s="82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112"/>
    </row>
    <row r="225" spans="1:12" s="67" customFormat="1" x14ac:dyDescent="0.25">
      <c r="A225" s="82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112"/>
    </row>
  </sheetData>
  <mergeCells count="31">
    <mergeCell ref="B2:I2"/>
    <mergeCell ref="B3:I3"/>
    <mergeCell ref="B4:I4"/>
    <mergeCell ref="B5:I5"/>
    <mergeCell ref="B6:B8"/>
    <mergeCell ref="C6:F6"/>
    <mergeCell ref="G6:H6"/>
    <mergeCell ref="C7:F7"/>
    <mergeCell ref="G7:H7"/>
    <mergeCell ref="C8:F8"/>
    <mergeCell ref="D16:E16"/>
    <mergeCell ref="G8:H8"/>
    <mergeCell ref="C9:F9"/>
    <mergeCell ref="G9:H9"/>
    <mergeCell ref="D10:E10"/>
    <mergeCell ref="G10:H10"/>
    <mergeCell ref="D11:E11"/>
    <mergeCell ref="G11:H11"/>
    <mergeCell ref="D12:E12"/>
    <mergeCell ref="G12:H12"/>
    <mergeCell ref="D13:E13"/>
    <mergeCell ref="D14:E14"/>
    <mergeCell ref="D15:E15"/>
    <mergeCell ref="B105:E105"/>
    <mergeCell ref="B107:E107"/>
    <mergeCell ref="D17:E17"/>
    <mergeCell ref="G17:H17"/>
    <mergeCell ref="G20:H20"/>
    <mergeCell ref="D64:E64"/>
    <mergeCell ref="B101:E101"/>
    <mergeCell ref="B103:E10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4" orientation="portrait" r:id="rId1"/>
  <rowBreaks count="1" manualBreakCount="1">
    <brk id="107" max="16383" man="1"/>
  </rowBreaks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Y221"/>
  <sheetViews>
    <sheetView view="pageBreakPreview" topLeftCell="A94" zoomScale="75" zoomScaleNormal="75" zoomScaleSheetLayoutView="75" workbookViewId="0">
      <selection activeCell="B108" sqref="B108:I111"/>
    </sheetView>
  </sheetViews>
  <sheetFormatPr baseColWidth="10" defaultRowHeight="14.25" x14ac:dyDescent="0.2"/>
  <cols>
    <col min="1" max="1" width="8.5703125" style="64" customWidth="1"/>
    <col min="2" max="2" width="25.140625" style="65" customWidth="1"/>
    <col min="3" max="3" width="11.42578125" style="65" bestFit="1" customWidth="1"/>
    <col min="4" max="4" width="13.28515625" style="65" bestFit="1" customWidth="1"/>
    <col min="5" max="5" width="16.140625" style="65" bestFit="1" customWidth="1"/>
    <col min="6" max="6" width="16.42578125" style="65" customWidth="1"/>
    <col min="7" max="7" width="10.7109375" style="65" customWidth="1"/>
    <col min="8" max="8" width="10.7109375" style="65" hidden="1" customWidth="1"/>
    <col min="9" max="9" width="22" style="89" bestFit="1" customWidth="1"/>
    <col min="10" max="10" width="25" style="65" bestFit="1" customWidth="1"/>
    <col min="11" max="11" width="18.5703125" style="66" bestFit="1" customWidth="1"/>
    <col min="12" max="12" width="24.7109375" style="112" customWidth="1"/>
    <col min="13" max="13" width="19.7109375" style="67" bestFit="1" customWidth="1"/>
    <col min="14" max="14" width="21.42578125" style="67" customWidth="1"/>
    <col min="15" max="16" width="11.42578125" style="67" customWidth="1"/>
    <col min="17" max="17" width="5.140625" style="67" customWidth="1"/>
    <col min="18" max="18" width="11.42578125" style="68"/>
    <col min="19" max="25" width="11.42578125" style="67"/>
    <col min="26" max="257" width="11.42578125" style="65"/>
    <col min="258" max="258" width="6" style="65" customWidth="1"/>
    <col min="259" max="259" width="49.7109375" style="65" customWidth="1"/>
    <col min="260" max="260" width="9.42578125" style="65" customWidth="1"/>
    <col min="261" max="261" width="11.5703125" style="65" bestFit="1" customWidth="1"/>
    <col min="262" max="262" width="15.7109375" style="65" customWidth="1"/>
    <col min="263" max="263" width="15.42578125" style="65" customWidth="1"/>
    <col min="264" max="264" width="16.42578125" style="65" bestFit="1" customWidth="1"/>
    <col min="265" max="265" width="23.42578125" style="65" customWidth="1"/>
    <col min="266" max="266" width="16.140625" style="65" bestFit="1" customWidth="1"/>
    <col min="267" max="273" width="0" style="65" hidden="1" customWidth="1"/>
    <col min="274" max="274" width="17.28515625" style="65" bestFit="1" customWidth="1"/>
    <col min="275" max="513" width="11.42578125" style="65"/>
    <col min="514" max="514" width="6" style="65" customWidth="1"/>
    <col min="515" max="515" width="49.7109375" style="65" customWidth="1"/>
    <col min="516" max="516" width="9.42578125" style="65" customWidth="1"/>
    <col min="517" max="517" width="11.5703125" style="65" bestFit="1" customWidth="1"/>
    <col min="518" max="518" width="15.7109375" style="65" customWidth="1"/>
    <col min="519" max="519" width="15.42578125" style="65" customWidth="1"/>
    <col min="520" max="520" width="16.42578125" style="65" bestFit="1" customWidth="1"/>
    <col min="521" max="521" width="23.42578125" style="65" customWidth="1"/>
    <col min="522" max="522" width="16.140625" style="65" bestFit="1" customWidth="1"/>
    <col min="523" max="529" width="0" style="65" hidden="1" customWidth="1"/>
    <col min="530" max="530" width="17.28515625" style="65" bestFit="1" customWidth="1"/>
    <col min="531" max="769" width="11.42578125" style="65"/>
    <col min="770" max="770" width="6" style="65" customWidth="1"/>
    <col min="771" max="771" width="49.7109375" style="65" customWidth="1"/>
    <col min="772" max="772" width="9.42578125" style="65" customWidth="1"/>
    <col min="773" max="773" width="11.5703125" style="65" bestFit="1" customWidth="1"/>
    <col min="774" max="774" width="15.7109375" style="65" customWidth="1"/>
    <col min="775" max="775" width="15.42578125" style="65" customWidth="1"/>
    <col min="776" max="776" width="16.42578125" style="65" bestFit="1" customWidth="1"/>
    <col min="777" max="777" width="23.42578125" style="65" customWidth="1"/>
    <col min="778" max="778" width="16.140625" style="65" bestFit="1" customWidth="1"/>
    <col min="779" max="785" width="0" style="65" hidden="1" customWidth="1"/>
    <col min="786" max="786" width="17.28515625" style="65" bestFit="1" customWidth="1"/>
    <col min="787" max="1025" width="11.42578125" style="65"/>
    <col min="1026" max="1026" width="6" style="65" customWidth="1"/>
    <col min="1027" max="1027" width="49.7109375" style="65" customWidth="1"/>
    <col min="1028" max="1028" width="9.42578125" style="65" customWidth="1"/>
    <col min="1029" max="1029" width="11.5703125" style="65" bestFit="1" customWidth="1"/>
    <col min="1030" max="1030" width="15.7109375" style="65" customWidth="1"/>
    <col min="1031" max="1031" width="15.42578125" style="65" customWidth="1"/>
    <col min="1032" max="1032" width="16.42578125" style="65" bestFit="1" customWidth="1"/>
    <col min="1033" max="1033" width="23.42578125" style="65" customWidth="1"/>
    <col min="1034" max="1034" width="16.140625" style="65" bestFit="1" customWidth="1"/>
    <col min="1035" max="1041" width="0" style="65" hidden="1" customWidth="1"/>
    <col min="1042" max="1042" width="17.28515625" style="65" bestFit="1" customWidth="1"/>
    <col min="1043" max="1281" width="11.42578125" style="65"/>
    <col min="1282" max="1282" width="6" style="65" customWidth="1"/>
    <col min="1283" max="1283" width="49.7109375" style="65" customWidth="1"/>
    <col min="1284" max="1284" width="9.42578125" style="65" customWidth="1"/>
    <col min="1285" max="1285" width="11.5703125" style="65" bestFit="1" customWidth="1"/>
    <col min="1286" max="1286" width="15.7109375" style="65" customWidth="1"/>
    <col min="1287" max="1287" width="15.42578125" style="65" customWidth="1"/>
    <col min="1288" max="1288" width="16.42578125" style="65" bestFit="1" customWidth="1"/>
    <col min="1289" max="1289" width="23.42578125" style="65" customWidth="1"/>
    <col min="1290" max="1290" width="16.140625" style="65" bestFit="1" customWidth="1"/>
    <col min="1291" max="1297" width="0" style="65" hidden="1" customWidth="1"/>
    <col min="1298" max="1298" width="17.28515625" style="65" bestFit="1" customWidth="1"/>
    <col min="1299" max="1537" width="11.42578125" style="65"/>
    <col min="1538" max="1538" width="6" style="65" customWidth="1"/>
    <col min="1539" max="1539" width="49.7109375" style="65" customWidth="1"/>
    <col min="1540" max="1540" width="9.42578125" style="65" customWidth="1"/>
    <col min="1541" max="1541" width="11.5703125" style="65" bestFit="1" customWidth="1"/>
    <col min="1542" max="1542" width="15.7109375" style="65" customWidth="1"/>
    <col min="1543" max="1543" width="15.42578125" style="65" customWidth="1"/>
    <col min="1544" max="1544" width="16.42578125" style="65" bestFit="1" customWidth="1"/>
    <col min="1545" max="1545" width="23.42578125" style="65" customWidth="1"/>
    <col min="1546" max="1546" width="16.140625" style="65" bestFit="1" customWidth="1"/>
    <col min="1547" max="1553" width="0" style="65" hidden="1" customWidth="1"/>
    <col min="1554" max="1554" width="17.28515625" style="65" bestFit="1" customWidth="1"/>
    <col min="1555" max="1793" width="11.42578125" style="65"/>
    <col min="1794" max="1794" width="6" style="65" customWidth="1"/>
    <col min="1795" max="1795" width="49.7109375" style="65" customWidth="1"/>
    <col min="1796" max="1796" width="9.42578125" style="65" customWidth="1"/>
    <col min="1797" max="1797" width="11.5703125" style="65" bestFit="1" customWidth="1"/>
    <col min="1798" max="1798" width="15.7109375" style="65" customWidth="1"/>
    <col min="1799" max="1799" width="15.42578125" style="65" customWidth="1"/>
    <col min="1800" max="1800" width="16.42578125" style="65" bestFit="1" customWidth="1"/>
    <col min="1801" max="1801" width="23.42578125" style="65" customWidth="1"/>
    <col min="1802" max="1802" width="16.140625" style="65" bestFit="1" customWidth="1"/>
    <col min="1803" max="1809" width="0" style="65" hidden="1" customWidth="1"/>
    <col min="1810" max="1810" width="17.28515625" style="65" bestFit="1" customWidth="1"/>
    <col min="1811" max="2049" width="11.42578125" style="65"/>
    <col min="2050" max="2050" width="6" style="65" customWidth="1"/>
    <col min="2051" max="2051" width="49.7109375" style="65" customWidth="1"/>
    <col min="2052" max="2052" width="9.42578125" style="65" customWidth="1"/>
    <col min="2053" max="2053" width="11.5703125" style="65" bestFit="1" customWidth="1"/>
    <col min="2054" max="2054" width="15.7109375" style="65" customWidth="1"/>
    <col min="2055" max="2055" width="15.42578125" style="65" customWidth="1"/>
    <col min="2056" max="2056" width="16.42578125" style="65" bestFit="1" customWidth="1"/>
    <col min="2057" max="2057" width="23.42578125" style="65" customWidth="1"/>
    <col min="2058" max="2058" width="16.140625" style="65" bestFit="1" customWidth="1"/>
    <col min="2059" max="2065" width="0" style="65" hidden="1" customWidth="1"/>
    <col min="2066" max="2066" width="17.28515625" style="65" bestFit="1" customWidth="1"/>
    <col min="2067" max="2305" width="11.42578125" style="65"/>
    <col min="2306" max="2306" width="6" style="65" customWidth="1"/>
    <col min="2307" max="2307" width="49.7109375" style="65" customWidth="1"/>
    <col min="2308" max="2308" width="9.42578125" style="65" customWidth="1"/>
    <col min="2309" max="2309" width="11.5703125" style="65" bestFit="1" customWidth="1"/>
    <col min="2310" max="2310" width="15.7109375" style="65" customWidth="1"/>
    <col min="2311" max="2311" width="15.42578125" style="65" customWidth="1"/>
    <col min="2312" max="2312" width="16.42578125" style="65" bestFit="1" customWidth="1"/>
    <col min="2313" max="2313" width="23.42578125" style="65" customWidth="1"/>
    <col min="2314" max="2314" width="16.140625" style="65" bestFit="1" customWidth="1"/>
    <col min="2315" max="2321" width="0" style="65" hidden="1" customWidth="1"/>
    <col min="2322" max="2322" width="17.28515625" style="65" bestFit="1" customWidth="1"/>
    <col min="2323" max="2561" width="11.42578125" style="65"/>
    <col min="2562" max="2562" width="6" style="65" customWidth="1"/>
    <col min="2563" max="2563" width="49.7109375" style="65" customWidth="1"/>
    <col min="2564" max="2564" width="9.42578125" style="65" customWidth="1"/>
    <col min="2565" max="2565" width="11.5703125" style="65" bestFit="1" customWidth="1"/>
    <col min="2566" max="2566" width="15.7109375" style="65" customWidth="1"/>
    <col min="2567" max="2567" width="15.42578125" style="65" customWidth="1"/>
    <col min="2568" max="2568" width="16.42578125" style="65" bestFit="1" customWidth="1"/>
    <col min="2569" max="2569" width="23.42578125" style="65" customWidth="1"/>
    <col min="2570" max="2570" width="16.140625" style="65" bestFit="1" customWidth="1"/>
    <col min="2571" max="2577" width="0" style="65" hidden="1" customWidth="1"/>
    <col min="2578" max="2578" width="17.28515625" style="65" bestFit="1" customWidth="1"/>
    <col min="2579" max="2817" width="11.42578125" style="65"/>
    <col min="2818" max="2818" width="6" style="65" customWidth="1"/>
    <col min="2819" max="2819" width="49.7109375" style="65" customWidth="1"/>
    <col min="2820" max="2820" width="9.42578125" style="65" customWidth="1"/>
    <col min="2821" max="2821" width="11.5703125" style="65" bestFit="1" customWidth="1"/>
    <col min="2822" max="2822" width="15.7109375" style="65" customWidth="1"/>
    <col min="2823" max="2823" width="15.42578125" style="65" customWidth="1"/>
    <col min="2824" max="2824" width="16.42578125" style="65" bestFit="1" customWidth="1"/>
    <col min="2825" max="2825" width="23.42578125" style="65" customWidth="1"/>
    <col min="2826" max="2826" width="16.140625" style="65" bestFit="1" customWidth="1"/>
    <col min="2827" max="2833" width="0" style="65" hidden="1" customWidth="1"/>
    <col min="2834" max="2834" width="17.28515625" style="65" bestFit="1" customWidth="1"/>
    <col min="2835" max="3073" width="11.42578125" style="65"/>
    <col min="3074" max="3074" width="6" style="65" customWidth="1"/>
    <col min="3075" max="3075" width="49.7109375" style="65" customWidth="1"/>
    <col min="3076" max="3076" width="9.42578125" style="65" customWidth="1"/>
    <col min="3077" max="3077" width="11.5703125" style="65" bestFit="1" customWidth="1"/>
    <col min="3078" max="3078" width="15.7109375" style="65" customWidth="1"/>
    <col min="3079" max="3079" width="15.42578125" style="65" customWidth="1"/>
    <col min="3080" max="3080" width="16.42578125" style="65" bestFit="1" customWidth="1"/>
    <col min="3081" max="3081" width="23.42578125" style="65" customWidth="1"/>
    <col min="3082" max="3082" width="16.140625" style="65" bestFit="1" customWidth="1"/>
    <col min="3083" max="3089" width="0" style="65" hidden="1" customWidth="1"/>
    <col min="3090" max="3090" width="17.28515625" style="65" bestFit="1" customWidth="1"/>
    <col min="3091" max="3329" width="11.42578125" style="65"/>
    <col min="3330" max="3330" width="6" style="65" customWidth="1"/>
    <col min="3331" max="3331" width="49.7109375" style="65" customWidth="1"/>
    <col min="3332" max="3332" width="9.42578125" style="65" customWidth="1"/>
    <col min="3333" max="3333" width="11.5703125" style="65" bestFit="1" customWidth="1"/>
    <col min="3334" max="3334" width="15.7109375" style="65" customWidth="1"/>
    <col min="3335" max="3335" width="15.42578125" style="65" customWidth="1"/>
    <col min="3336" max="3336" width="16.42578125" style="65" bestFit="1" customWidth="1"/>
    <col min="3337" max="3337" width="23.42578125" style="65" customWidth="1"/>
    <col min="3338" max="3338" width="16.140625" style="65" bestFit="1" customWidth="1"/>
    <col min="3339" max="3345" width="0" style="65" hidden="1" customWidth="1"/>
    <col min="3346" max="3346" width="17.28515625" style="65" bestFit="1" customWidth="1"/>
    <col min="3347" max="3585" width="11.42578125" style="65"/>
    <col min="3586" max="3586" width="6" style="65" customWidth="1"/>
    <col min="3587" max="3587" width="49.7109375" style="65" customWidth="1"/>
    <col min="3588" max="3588" width="9.42578125" style="65" customWidth="1"/>
    <col min="3589" max="3589" width="11.5703125" style="65" bestFit="1" customWidth="1"/>
    <col min="3590" max="3590" width="15.7109375" style="65" customWidth="1"/>
    <col min="3591" max="3591" width="15.42578125" style="65" customWidth="1"/>
    <col min="3592" max="3592" width="16.42578125" style="65" bestFit="1" customWidth="1"/>
    <col min="3593" max="3593" width="23.42578125" style="65" customWidth="1"/>
    <col min="3594" max="3594" width="16.140625" style="65" bestFit="1" customWidth="1"/>
    <col min="3595" max="3601" width="0" style="65" hidden="1" customWidth="1"/>
    <col min="3602" max="3602" width="17.28515625" style="65" bestFit="1" customWidth="1"/>
    <col min="3603" max="3841" width="11.42578125" style="65"/>
    <col min="3842" max="3842" width="6" style="65" customWidth="1"/>
    <col min="3843" max="3843" width="49.7109375" style="65" customWidth="1"/>
    <col min="3844" max="3844" width="9.42578125" style="65" customWidth="1"/>
    <col min="3845" max="3845" width="11.5703125" style="65" bestFit="1" customWidth="1"/>
    <col min="3846" max="3846" width="15.7109375" style="65" customWidth="1"/>
    <col min="3847" max="3847" width="15.42578125" style="65" customWidth="1"/>
    <col min="3848" max="3848" width="16.42578125" style="65" bestFit="1" customWidth="1"/>
    <col min="3849" max="3849" width="23.42578125" style="65" customWidth="1"/>
    <col min="3850" max="3850" width="16.140625" style="65" bestFit="1" customWidth="1"/>
    <col min="3851" max="3857" width="0" style="65" hidden="1" customWidth="1"/>
    <col min="3858" max="3858" width="17.28515625" style="65" bestFit="1" customWidth="1"/>
    <col min="3859" max="4097" width="11.42578125" style="65"/>
    <col min="4098" max="4098" width="6" style="65" customWidth="1"/>
    <col min="4099" max="4099" width="49.7109375" style="65" customWidth="1"/>
    <col min="4100" max="4100" width="9.42578125" style="65" customWidth="1"/>
    <col min="4101" max="4101" width="11.5703125" style="65" bestFit="1" customWidth="1"/>
    <col min="4102" max="4102" width="15.7109375" style="65" customWidth="1"/>
    <col min="4103" max="4103" width="15.42578125" style="65" customWidth="1"/>
    <col min="4104" max="4104" width="16.42578125" style="65" bestFit="1" customWidth="1"/>
    <col min="4105" max="4105" width="23.42578125" style="65" customWidth="1"/>
    <col min="4106" max="4106" width="16.140625" style="65" bestFit="1" customWidth="1"/>
    <col min="4107" max="4113" width="0" style="65" hidden="1" customWidth="1"/>
    <col min="4114" max="4114" width="17.28515625" style="65" bestFit="1" customWidth="1"/>
    <col min="4115" max="4353" width="11.42578125" style="65"/>
    <col min="4354" max="4354" width="6" style="65" customWidth="1"/>
    <col min="4355" max="4355" width="49.7109375" style="65" customWidth="1"/>
    <col min="4356" max="4356" width="9.42578125" style="65" customWidth="1"/>
    <col min="4357" max="4357" width="11.5703125" style="65" bestFit="1" customWidth="1"/>
    <col min="4358" max="4358" width="15.7109375" style="65" customWidth="1"/>
    <col min="4359" max="4359" width="15.42578125" style="65" customWidth="1"/>
    <col min="4360" max="4360" width="16.42578125" style="65" bestFit="1" customWidth="1"/>
    <col min="4361" max="4361" width="23.42578125" style="65" customWidth="1"/>
    <col min="4362" max="4362" width="16.140625" style="65" bestFit="1" customWidth="1"/>
    <col min="4363" max="4369" width="0" style="65" hidden="1" customWidth="1"/>
    <col min="4370" max="4370" width="17.28515625" style="65" bestFit="1" customWidth="1"/>
    <col min="4371" max="4609" width="11.42578125" style="65"/>
    <col min="4610" max="4610" width="6" style="65" customWidth="1"/>
    <col min="4611" max="4611" width="49.7109375" style="65" customWidth="1"/>
    <col min="4612" max="4612" width="9.42578125" style="65" customWidth="1"/>
    <col min="4613" max="4613" width="11.5703125" style="65" bestFit="1" customWidth="1"/>
    <col min="4614" max="4614" width="15.7109375" style="65" customWidth="1"/>
    <col min="4615" max="4615" width="15.42578125" style="65" customWidth="1"/>
    <col min="4616" max="4616" width="16.42578125" style="65" bestFit="1" customWidth="1"/>
    <col min="4617" max="4617" width="23.42578125" style="65" customWidth="1"/>
    <col min="4618" max="4618" width="16.140625" style="65" bestFit="1" customWidth="1"/>
    <col min="4619" max="4625" width="0" style="65" hidden="1" customWidth="1"/>
    <col min="4626" max="4626" width="17.28515625" style="65" bestFit="1" customWidth="1"/>
    <col min="4627" max="4865" width="11.42578125" style="65"/>
    <col min="4866" max="4866" width="6" style="65" customWidth="1"/>
    <col min="4867" max="4867" width="49.7109375" style="65" customWidth="1"/>
    <col min="4868" max="4868" width="9.42578125" style="65" customWidth="1"/>
    <col min="4869" max="4869" width="11.5703125" style="65" bestFit="1" customWidth="1"/>
    <col min="4870" max="4870" width="15.7109375" style="65" customWidth="1"/>
    <col min="4871" max="4871" width="15.42578125" style="65" customWidth="1"/>
    <col min="4872" max="4872" width="16.42578125" style="65" bestFit="1" customWidth="1"/>
    <col min="4873" max="4873" width="23.42578125" style="65" customWidth="1"/>
    <col min="4874" max="4874" width="16.140625" style="65" bestFit="1" customWidth="1"/>
    <col min="4875" max="4881" width="0" style="65" hidden="1" customWidth="1"/>
    <col min="4882" max="4882" width="17.28515625" style="65" bestFit="1" customWidth="1"/>
    <col min="4883" max="5121" width="11.42578125" style="65"/>
    <col min="5122" max="5122" width="6" style="65" customWidth="1"/>
    <col min="5123" max="5123" width="49.7109375" style="65" customWidth="1"/>
    <col min="5124" max="5124" width="9.42578125" style="65" customWidth="1"/>
    <col min="5125" max="5125" width="11.5703125" style="65" bestFit="1" customWidth="1"/>
    <col min="5126" max="5126" width="15.7109375" style="65" customWidth="1"/>
    <col min="5127" max="5127" width="15.42578125" style="65" customWidth="1"/>
    <col min="5128" max="5128" width="16.42578125" style="65" bestFit="1" customWidth="1"/>
    <col min="5129" max="5129" width="23.42578125" style="65" customWidth="1"/>
    <col min="5130" max="5130" width="16.140625" style="65" bestFit="1" customWidth="1"/>
    <col min="5131" max="5137" width="0" style="65" hidden="1" customWidth="1"/>
    <col min="5138" max="5138" width="17.28515625" style="65" bestFit="1" customWidth="1"/>
    <col min="5139" max="5377" width="11.42578125" style="65"/>
    <col min="5378" max="5378" width="6" style="65" customWidth="1"/>
    <col min="5379" max="5379" width="49.7109375" style="65" customWidth="1"/>
    <col min="5380" max="5380" width="9.42578125" style="65" customWidth="1"/>
    <col min="5381" max="5381" width="11.5703125" style="65" bestFit="1" customWidth="1"/>
    <col min="5382" max="5382" width="15.7109375" style="65" customWidth="1"/>
    <col min="5383" max="5383" width="15.42578125" style="65" customWidth="1"/>
    <col min="5384" max="5384" width="16.42578125" style="65" bestFit="1" customWidth="1"/>
    <col min="5385" max="5385" width="23.42578125" style="65" customWidth="1"/>
    <col min="5386" max="5386" width="16.140625" style="65" bestFit="1" customWidth="1"/>
    <col min="5387" max="5393" width="0" style="65" hidden="1" customWidth="1"/>
    <col min="5394" max="5394" width="17.28515625" style="65" bestFit="1" customWidth="1"/>
    <col min="5395" max="5633" width="11.42578125" style="65"/>
    <col min="5634" max="5634" width="6" style="65" customWidth="1"/>
    <col min="5635" max="5635" width="49.7109375" style="65" customWidth="1"/>
    <col min="5636" max="5636" width="9.42578125" style="65" customWidth="1"/>
    <col min="5637" max="5637" width="11.5703125" style="65" bestFit="1" customWidth="1"/>
    <col min="5638" max="5638" width="15.7109375" style="65" customWidth="1"/>
    <col min="5639" max="5639" width="15.42578125" style="65" customWidth="1"/>
    <col min="5640" max="5640" width="16.42578125" style="65" bestFit="1" customWidth="1"/>
    <col min="5641" max="5641" width="23.42578125" style="65" customWidth="1"/>
    <col min="5642" max="5642" width="16.140625" style="65" bestFit="1" customWidth="1"/>
    <col min="5643" max="5649" width="0" style="65" hidden="1" customWidth="1"/>
    <col min="5650" max="5650" width="17.28515625" style="65" bestFit="1" customWidth="1"/>
    <col min="5651" max="5889" width="11.42578125" style="65"/>
    <col min="5890" max="5890" width="6" style="65" customWidth="1"/>
    <col min="5891" max="5891" width="49.7109375" style="65" customWidth="1"/>
    <col min="5892" max="5892" width="9.42578125" style="65" customWidth="1"/>
    <col min="5893" max="5893" width="11.5703125" style="65" bestFit="1" customWidth="1"/>
    <col min="5894" max="5894" width="15.7109375" style="65" customWidth="1"/>
    <col min="5895" max="5895" width="15.42578125" style="65" customWidth="1"/>
    <col min="5896" max="5896" width="16.42578125" style="65" bestFit="1" customWidth="1"/>
    <col min="5897" max="5897" width="23.42578125" style="65" customWidth="1"/>
    <col min="5898" max="5898" width="16.140625" style="65" bestFit="1" customWidth="1"/>
    <col min="5899" max="5905" width="0" style="65" hidden="1" customWidth="1"/>
    <col min="5906" max="5906" width="17.28515625" style="65" bestFit="1" customWidth="1"/>
    <col min="5907" max="6145" width="11.42578125" style="65"/>
    <col min="6146" max="6146" width="6" style="65" customWidth="1"/>
    <col min="6147" max="6147" width="49.7109375" style="65" customWidth="1"/>
    <col min="6148" max="6148" width="9.42578125" style="65" customWidth="1"/>
    <col min="6149" max="6149" width="11.5703125" style="65" bestFit="1" customWidth="1"/>
    <col min="6150" max="6150" width="15.7109375" style="65" customWidth="1"/>
    <col min="6151" max="6151" width="15.42578125" style="65" customWidth="1"/>
    <col min="6152" max="6152" width="16.42578125" style="65" bestFit="1" customWidth="1"/>
    <col min="6153" max="6153" width="23.42578125" style="65" customWidth="1"/>
    <col min="6154" max="6154" width="16.140625" style="65" bestFit="1" customWidth="1"/>
    <col min="6155" max="6161" width="0" style="65" hidden="1" customWidth="1"/>
    <col min="6162" max="6162" width="17.28515625" style="65" bestFit="1" customWidth="1"/>
    <col min="6163" max="6401" width="11.42578125" style="65"/>
    <col min="6402" max="6402" width="6" style="65" customWidth="1"/>
    <col min="6403" max="6403" width="49.7109375" style="65" customWidth="1"/>
    <col min="6404" max="6404" width="9.42578125" style="65" customWidth="1"/>
    <col min="6405" max="6405" width="11.5703125" style="65" bestFit="1" customWidth="1"/>
    <col min="6406" max="6406" width="15.7109375" style="65" customWidth="1"/>
    <col min="6407" max="6407" width="15.42578125" style="65" customWidth="1"/>
    <col min="6408" max="6408" width="16.42578125" style="65" bestFit="1" customWidth="1"/>
    <col min="6409" max="6409" width="23.42578125" style="65" customWidth="1"/>
    <col min="6410" max="6410" width="16.140625" style="65" bestFit="1" customWidth="1"/>
    <col min="6411" max="6417" width="0" style="65" hidden="1" customWidth="1"/>
    <col min="6418" max="6418" width="17.28515625" style="65" bestFit="1" customWidth="1"/>
    <col min="6419" max="6657" width="11.42578125" style="65"/>
    <col min="6658" max="6658" width="6" style="65" customWidth="1"/>
    <col min="6659" max="6659" width="49.7109375" style="65" customWidth="1"/>
    <col min="6660" max="6660" width="9.42578125" style="65" customWidth="1"/>
    <col min="6661" max="6661" width="11.5703125" style="65" bestFit="1" customWidth="1"/>
    <col min="6662" max="6662" width="15.7109375" style="65" customWidth="1"/>
    <col min="6663" max="6663" width="15.42578125" style="65" customWidth="1"/>
    <col min="6664" max="6664" width="16.42578125" style="65" bestFit="1" customWidth="1"/>
    <col min="6665" max="6665" width="23.42578125" style="65" customWidth="1"/>
    <col min="6666" max="6666" width="16.140625" style="65" bestFit="1" customWidth="1"/>
    <col min="6667" max="6673" width="0" style="65" hidden="1" customWidth="1"/>
    <col min="6674" max="6674" width="17.28515625" style="65" bestFit="1" customWidth="1"/>
    <col min="6675" max="6913" width="11.42578125" style="65"/>
    <col min="6914" max="6914" width="6" style="65" customWidth="1"/>
    <col min="6915" max="6915" width="49.7109375" style="65" customWidth="1"/>
    <col min="6916" max="6916" width="9.42578125" style="65" customWidth="1"/>
    <col min="6917" max="6917" width="11.5703125" style="65" bestFit="1" customWidth="1"/>
    <col min="6918" max="6918" width="15.7109375" style="65" customWidth="1"/>
    <col min="6919" max="6919" width="15.42578125" style="65" customWidth="1"/>
    <col min="6920" max="6920" width="16.42578125" style="65" bestFit="1" customWidth="1"/>
    <col min="6921" max="6921" width="23.42578125" style="65" customWidth="1"/>
    <col min="6922" max="6922" width="16.140625" style="65" bestFit="1" customWidth="1"/>
    <col min="6923" max="6929" width="0" style="65" hidden="1" customWidth="1"/>
    <col min="6930" max="6930" width="17.28515625" style="65" bestFit="1" customWidth="1"/>
    <col min="6931" max="7169" width="11.42578125" style="65"/>
    <col min="7170" max="7170" width="6" style="65" customWidth="1"/>
    <col min="7171" max="7171" width="49.7109375" style="65" customWidth="1"/>
    <col min="7172" max="7172" width="9.42578125" style="65" customWidth="1"/>
    <col min="7173" max="7173" width="11.5703125" style="65" bestFit="1" customWidth="1"/>
    <col min="7174" max="7174" width="15.7109375" style="65" customWidth="1"/>
    <col min="7175" max="7175" width="15.42578125" style="65" customWidth="1"/>
    <col min="7176" max="7176" width="16.42578125" style="65" bestFit="1" customWidth="1"/>
    <col min="7177" max="7177" width="23.42578125" style="65" customWidth="1"/>
    <col min="7178" max="7178" width="16.140625" style="65" bestFit="1" customWidth="1"/>
    <col min="7179" max="7185" width="0" style="65" hidden="1" customWidth="1"/>
    <col min="7186" max="7186" width="17.28515625" style="65" bestFit="1" customWidth="1"/>
    <col min="7187" max="7425" width="11.42578125" style="65"/>
    <col min="7426" max="7426" width="6" style="65" customWidth="1"/>
    <col min="7427" max="7427" width="49.7109375" style="65" customWidth="1"/>
    <col min="7428" max="7428" width="9.42578125" style="65" customWidth="1"/>
    <col min="7429" max="7429" width="11.5703125" style="65" bestFit="1" customWidth="1"/>
    <col min="7430" max="7430" width="15.7109375" style="65" customWidth="1"/>
    <col min="7431" max="7431" width="15.42578125" style="65" customWidth="1"/>
    <col min="7432" max="7432" width="16.42578125" style="65" bestFit="1" customWidth="1"/>
    <col min="7433" max="7433" width="23.42578125" style="65" customWidth="1"/>
    <col min="7434" max="7434" width="16.140625" style="65" bestFit="1" customWidth="1"/>
    <col min="7435" max="7441" width="0" style="65" hidden="1" customWidth="1"/>
    <col min="7442" max="7442" width="17.28515625" style="65" bestFit="1" customWidth="1"/>
    <col min="7443" max="7681" width="11.42578125" style="65"/>
    <col min="7682" max="7682" width="6" style="65" customWidth="1"/>
    <col min="7683" max="7683" width="49.7109375" style="65" customWidth="1"/>
    <col min="7684" max="7684" width="9.42578125" style="65" customWidth="1"/>
    <col min="7685" max="7685" width="11.5703125" style="65" bestFit="1" customWidth="1"/>
    <col min="7686" max="7686" width="15.7109375" style="65" customWidth="1"/>
    <col min="7687" max="7687" width="15.42578125" style="65" customWidth="1"/>
    <col min="7688" max="7688" width="16.42578125" style="65" bestFit="1" customWidth="1"/>
    <col min="7689" max="7689" width="23.42578125" style="65" customWidth="1"/>
    <col min="7690" max="7690" width="16.140625" style="65" bestFit="1" customWidth="1"/>
    <col min="7691" max="7697" width="0" style="65" hidden="1" customWidth="1"/>
    <col min="7698" max="7698" width="17.28515625" style="65" bestFit="1" customWidth="1"/>
    <col min="7699" max="7937" width="11.42578125" style="65"/>
    <col min="7938" max="7938" width="6" style="65" customWidth="1"/>
    <col min="7939" max="7939" width="49.7109375" style="65" customWidth="1"/>
    <col min="7940" max="7940" width="9.42578125" style="65" customWidth="1"/>
    <col min="7941" max="7941" width="11.5703125" style="65" bestFit="1" customWidth="1"/>
    <col min="7942" max="7942" width="15.7109375" style="65" customWidth="1"/>
    <col min="7943" max="7943" width="15.42578125" style="65" customWidth="1"/>
    <col min="7944" max="7944" width="16.42578125" style="65" bestFit="1" customWidth="1"/>
    <col min="7945" max="7945" width="23.42578125" style="65" customWidth="1"/>
    <col min="7946" max="7946" width="16.140625" style="65" bestFit="1" customWidth="1"/>
    <col min="7947" max="7953" width="0" style="65" hidden="1" customWidth="1"/>
    <col min="7954" max="7954" width="17.28515625" style="65" bestFit="1" customWidth="1"/>
    <col min="7955" max="8193" width="11.42578125" style="65"/>
    <col min="8194" max="8194" width="6" style="65" customWidth="1"/>
    <col min="8195" max="8195" width="49.7109375" style="65" customWidth="1"/>
    <col min="8196" max="8196" width="9.42578125" style="65" customWidth="1"/>
    <col min="8197" max="8197" width="11.5703125" style="65" bestFit="1" customWidth="1"/>
    <col min="8198" max="8198" width="15.7109375" style="65" customWidth="1"/>
    <col min="8199" max="8199" width="15.42578125" style="65" customWidth="1"/>
    <col min="8200" max="8200" width="16.42578125" style="65" bestFit="1" customWidth="1"/>
    <col min="8201" max="8201" width="23.42578125" style="65" customWidth="1"/>
    <col min="8202" max="8202" width="16.140625" style="65" bestFit="1" customWidth="1"/>
    <col min="8203" max="8209" width="0" style="65" hidden="1" customWidth="1"/>
    <col min="8210" max="8210" width="17.28515625" style="65" bestFit="1" customWidth="1"/>
    <col min="8211" max="8449" width="11.42578125" style="65"/>
    <col min="8450" max="8450" width="6" style="65" customWidth="1"/>
    <col min="8451" max="8451" width="49.7109375" style="65" customWidth="1"/>
    <col min="8452" max="8452" width="9.42578125" style="65" customWidth="1"/>
    <col min="8453" max="8453" width="11.5703125" style="65" bestFit="1" customWidth="1"/>
    <col min="8454" max="8454" width="15.7109375" style="65" customWidth="1"/>
    <col min="8455" max="8455" width="15.42578125" style="65" customWidth="1"/>
    <col min="8456" max="8456" width="16.42578125" style="65" bestFit="1" customWidth="1"/>
    <col min="8457" max="8457" width="23.42578125" style="65" customWidth="1"/>
    <col min="8458" max="8458" width="16.140625" style="65" bestFit="1" customWidth="1"/>
    <col min="8459" max="8465" width="0" style="65" hidden="1" customWidth="1"/>
    <col min="8466" max="8466" width="17.28515625" style="65" bestFit="1" customWidth="1"/>
    <col min="8467" max="8705" width="11.42578125" style="65"/>
    <col min="8706" max="8706" width="6" style="65" customWidth="1"/>
    <col min="8707" max="8707" width="49.7109375" style="65" customWidth="1"/>
    <col min="8708" max="8708" width="9.42578125" style="65" customWidth="1"/>
    <col min="8709" max="8709" width="11.5703125" style="65" bestFit="1" customWidth="1"/>
    <col min="8710" max="8710" width="15.7109375" style="65" customWidth="1"/>
    <col min="8711" max="8711" width="15.42578125" style="65" customWidth="1"/>
    <col min="8712" max="8712" width="16.42578125" style="65" bestFit="1" customWidth="1"/>
    <col min="8713" max="8713" width="23.42578125" style="65" customWidth="1"/>
    <col min="8714" max="8714" width="16.140625" style="65" bestFit="1" customWidth="1"/>
    <col min="8715" max="8721" width="0" style="65" hidden="1" customWidth="1"/>
    <col min="8722" max="8722" width="17.28515625" style="65" bestFit="1" customWidth="1"/>
    <col min="8723" max="8961" width="11.42578125" style="65"/>
    <col min="8962" max="8962" width="6" style="65" customWidth="1"/>
    <col min="8963" max="8963" width="49.7109375" style="65" customWidth="1"/>
    <col min="8964" max="8964" width="9.42578125" style="65" customWidth="1"/>
    <col min="8965" max="8965" width="11.5703125" style="65" bestFit="1" customWidth="1"/>
    <col min="8966" max="8966" width="15.7109375" style="65" customWidth="1"/>
    <col min="8967" max="8967" width="15.42578125" style="65" customWidth="1"/>
    <col min="8968" max="8968" width="16.42578125" style="65" bestFit="1" customWidth="1"/>
    <col min="8969" max="8969" width="23.42578125" style="65" customWidth="1"/>
    <col min="8970" max="8970" width="16.140625" style="65" bestFit="1" customWidth="1"/>
    <col min="8971" max="8977" width="0" style="65" hidden="1" customWidth="1"/>
    <col min="8978" max="8978" width="17.28515625" style="65" bestFit="1" customWidth="1"/>
    <col min="8979" max="9217" width="11.42578125" style="65"/>
    <col min="9218" max="9218" width="6" style="65" customWidth="1"/>
    <col min="9219" max="9219" width="49.7109375" style="65" customWidth="1"/>
    <col min="9220" max="9220" width="9.42578125" style="65" customWidth="1"/>
    <col min="9221" max="9221" width="11.5703125" style="65" bestFit="1" customWidth="1"/>
    <col min="9222" max="9222" width="15.7109375" style="65" customWidth="1"/>
    <col min="9223" max="9223" width="15.42578125" style="65" customWidth="1"/>
    <col min="9224" max="9224" width="16.42578125" style="65" bestFit="1" customWidth="1"/>
    <col min="9225" max="9225" width="23.42578125" style="65" customWidth="1"/>
    <col min="9226" max="9226" width="16.140625" style="65" bestFit="1" customWidth="1"/>
    <col min="9227" max="9233" width="0" style="65" hidden="1" customWidth="1"/>
    <col min="9234" max="9234" width="17.28515625" style="65" bestFit="1" customWidth="1"/>
    <col min="9235" max="9473" width="11.42578125" style="65"/>
    <col min="9474" max="9474" width="6" style="65" customWidth="1"/>
    <col min="9475" max="9475" width="49.7109375" style="65" customWidth="1"/>
    <col min="9476" max="9476" width="9.42578125" style="65" customWidth="1"/>
    <col min="9477" max="9477" width="11.5703125" style="65" bestFit="1" customWidth="1"/>
    <col min="9478" max="9478" width="15.7109375" style="65" customWidth="1"/>
    <col min="9479" max="9479" width="15.42578125" style="65" customWidth="1"/>
    <col min="9480" max="9480" width="16.42578125" style="65" bestFit="1" customWidth="1"/>
    <col min="9481" max="9481" width="23.42578125" style="65" customWidth="1"/>
    <col min="9482" max="9482" width="16.140625" style="65" bestFit="1" customWidth="1"/>
    <col min="9483" max="9489" width="0" style="65" hidden="1" customWidth="1"/>
    <col min="9490" max="9490" width="17.28515625" style="65" bestFit="1" customWidth="1"/>
    <col min="9491" max="9729" width="11.42578125" style="65"/>
    <col min="9730" max="9730" width="6" style="65" customWidth="1"/>
    <col min="9731" max="9731" width="49.7109375" style="65" customWidth="1"/>
    <col min="9732" max="9732" width="9.42578125" style="65" customWidth="1"/>
    <col min="9733" max="9733" width="11.5703125" style="65" bestFit="1" customWidth="1"/>
    <col min="9734" max="9734" width="15.7109375" style="65" customWidth="1"/>
    <col min="9735" max="9735" width="15.42578125" style="65" customWidth="1"/>
    <col min="9736" max="9736" width="16.42578125" style="65" bestFit="1" customWidth="1"/>
    <col min="9737" max="9737" width="23.42578125" style="65" customWidth="1"/>
    <col min="9738" max="9738" width="16.140625" style="65" bestFit="1" customWidth="1"/>
    <col min="9739" max="9745" width="0" style="65" hidden="1" customWidth="1"/>
    <col min="9746" max="9746" width="17.28515625" style="65" bestFit="1" customWidth="1"/>
    <col min="9747" max="9985" width="11.42578125" style="65"/>
    <col min="9986" max="9986" width="6" style="65" customWidth="1"/>
    <col min="9987" max="9987" width="49.7109375" style="65" customWidth="1"/>
    <col min="9988" max="9988" width="9.42578125" style="65" customWidth="1"/>
    <col min="9989" max="9989" width="11.5703125" style="65" bestFit="1" customWidth="1"/>
    <col min="9990" max="9990" width="15.7109375" style="65" customWidth="1"/>
    <col min="9991" max="9991" width="15.42578125" style="65" customWidth="1"/>
    <col min="9992" max="9992" width="16.42578125" style="65" bestFit="1" customWidth="1"/>
    <col min="9993" max="9993" width="23.42578125" style="65" customWidth="1"/>
    <col min="9994" max="9994" width="16.140625" style="65" bestFit="1" customWidth="1"/>
    <col min="9995" max="10001" width="0" style="65" hidden="1" customWidth="1"/>
    <col min="10002" max="10002" width="17.28515625" style="65" bestFit="1" customWidth="1"/>
    <col min="10003" max="10241" width="11.42578125" style="65"/>
    <col min="10242" max="10242" width="6" style="65" customWidth="1"/>
    <col min="10243" max="10243" width="49.7109375" style="65" customWidth="1"/>
    <col min="10244" max="10244" width="9.42578125" style="65" customWidth="1"/>
    <col min="10245" max="10245" width="11.5703125" style="65" bestFit="1" customWidth="1"/>
    <col min="10246" max="10246" width="15.7109375" style="65" customWidth="1"/>
    <col min="10247" max="10247" width="15.42578125" style="65" customWidth="1"/>
    <col min="10248" max="10248" width="16.42578125" style="65" bestFit="1" customWidth="1"/>
    <col min="10249" max="10249" width="23.42578125" style="65" customWidth="1"/>
    <col min="10250" max="10250" width="16.140625" style="65" bestFit="1" customWidth="1"/>
    <col min="10251" max="10257" width="0" style="65" hidden="1" customWidth="1"/>
    <col min="10258" max="10258" width="17.28515625" style="65" bestFit="1" customWidth="1"/>
    <col min="10259" max="10497" width="11.42578125" style="65"/>
    <col min="10498" max="10498" width="6" style="65" customWidth="1"/>
    <col min="10499" max="10499" width="49.7109375" style="65" customWidth="1"/>
    <col min="10500" max="10500" width="9.42578125" style="65" customWidth="1"/>
    <col min="10501" max="10501" width="11.5703125" style="65" bestFit="1" customWidth="1"/>
    <col min="10502" max="10502" width="15.7109375" style="65" customWidth="1"/>
    <col min="10503" max="10503" width="15.42578125" style="65" customWidth="1"/>
    <col min="10504" max="10504" width="16.42578125" style="65" bestFit="1" customWidth="1"/>
    <col min="10505" max="10505" width="23.42578125" style="65" customWidth="1"/>
    <col min="10506" max="10506" width="16.140625" style="65" bestFit="1" customWidth="1"/>
    <col min="10507" max="10513" width="0" style="65" hidden="1" customWidth="1"/>
    <col min="10514" max="10514" width="17.28515625" style="65" bestFit="1" customWidth="1"/>
    <col min="10515" max="10753" width="11.42578125" style="65"/>
    <col min="10754" max="10754" width="6" style="65" customWidth="1"/>
    <col min="10755" max="10755" width="49.7109375" style="65" customWidth="1"/>
    <col min="10756" max="10756" width="9.42578125" style="65" customWidth="1"/>
    <col min="10757" max="10757" width="11.5703125" style="65" bestFit="1" customWidth="1"/>
    <col min="10758" max="10758" width="15.7109375" style="65" customWidth="1"/>
    <col min="10759" max="10759" width="15.42578125" style="65" customWidth="1"/>
    <col min="10760" max="10760" width="16.42578125" style="65" bestFit="1" customWidth="1"/>
    <col min="10761" max="10761" width="23.42578125" style="65" customWidth="1"/>
    <col min="10762" max="10762" width="16.140625" style="65" bestFit="1" customWidth="1"/>
    <col min="10763" max="10769" width="0" style="65" hidden="1" customWidth="1"/>
    <col min="10770" max="10770" width="17.28515625" style="65" bestFit="1" customWidth="1"/>
    <col min="10771" max="11009" width="11.42578125" style="65"/>
    <col min="11010" max="11010" width="6" style="65" customWidth="1"/>
    <col min="11011" max="11011" width="49.7109375" style="65" customWidth="1"/>
    <col min="11012" max="11012" width="9.42578125" style="65" customWidth="1"/>
    <col min="11013" max="11013" width="11.5703125" style="65" bestFit="1" customWidth="1"/>
    <col min="11014" max="11014" width="15.7109375" style="65" customWidth="1"/>
    <col min="11015" max="11015" width="15.42578125" style="65" customWidth="1"/>
    <col min="11016" max="11016" width="16.42578125" style="65" bestFit="1" customWidth="1"/>
    <col min="11017" max="11017" width="23.42578125" style="65" customWidth="1"/>
    <col min="11018" max="11018" width="16.140625" style="65" bestFit="1" customWidth="1"/>
    <col min="11019" max="11025" width="0" style="65" hidden="1" customWidth="1"/>
    <col min="11026" max="11026" width="17.28515625" style="65" bestFit="1" customWidth="1"/>
    <col min="11027" max="11265" width="11.42578125" style="65"/>
    <col min="11266" max="11266" width="6" style="65" customWidth="1"/>
    <col min="11267" max="11267" width="49.7109375" style="65" customWidth="1"/>
    <col min="11268" max="11268" width="9.42578125" style="65" customWidth="1"/>
    <col min="11269" max="11269" width="11.5703125" style="65" bestFit="1" customWidth="1"/>
    <col min="11270" max="11270" width="15.7109375" style="65" customWidth="1"/>
    <col min="11271" max="11271" width="15.42578125" style="65" customWidth="1"/>
    <col min="11272" max="11272" width="16.42578125" style="65" bestFit="1" customWidth="1"/>
    <col min="11273" max="11273" width="23.42578125" style="65" customWidth="1"/>
    <col min="11274" max="11274" width="16.140625" style="65" bestFit="1" customWidth="1"/>
    <col min="11275" max="11281" width="0" style="65" hidden="1" customWidth="1"/>
    <col min="11282" max="11282" width="17.28515625" style="65" bestFit="1" customWidth="1"/>
    <col min="11283" max="11521" width="11.42578125" style="65"/>
    <col min="11522" max="11522" width="6" style="65" customWidth="1"/>
    <col min="11523" max="11523" width="49.7109375" style="65" customWidth="1"/>
    <col min="11524" max="11524" width="9.42578125" style="65" customWidth="1"/>
    <col min="11525" max="11525" width="11.5703125" style="65" bestFit="1" customWidth="1"/>
    <col min="11526" max="11526" width="15.7109375" style="65" customWidth="1"/>
    <col min="11527" max="11527" width="15.42578125" style="65" customWidth="1"/>
    <col min="11528" max="11528" width="16.42578125" style="65" bestFit="1" customWidth="1"/>
    <col min="11529" max="11529" width="23.42578125" style="65" customWidth="1"/>
    <col min="11530" max="11530" width="16.140625" style="65" bestFit="1" customWidth="1"/>
    <col min="11531" max="11537" width="0" style="65" hidden="1" customWidth="1"/>
    <col min="11538" max="11538" width="17.28515625" style="65" bestFit="1" customWidth="1"/>
    <col min="11539" max="11777" width="11.42578125" style="65"/>
    <col min="11778" max="11778" width="6" style="65" customWidth="1"/>
    <col min="11779" max="11779" width="49.7109375" style="65" customWidth="1"/>
    <col min="11780" max="11780" width="9.42578125" style="65" customWidth="1"/>
    <col min="11781" max="11781" width="11.5703125" style="65" bestFit="1" customWidth="1"/>
    <col min="11782" max="11782" width="15.7109375" style="65" customWidth="1"/>
    <col min="11783" max="11783" width="15.42578125" style="65" customWidth="1"/>
    <col min="11784" max="11784" width="16.42578125" style="65" bestFit="1" customWidth="1"/>
    <col min="11785" max="11785" width="23.42578125" style="65" customWidth="1"/>
    <col min="11786" max="11786" width="16.140625" style="65" bestFit="1" customWidth="1"/>
    <col min="11787" max="11793" width="0" style="65" hidden="1" customWidth="1"/>
    <col min="11794" max="11794" width="17.28515625" style="65" bestFit="1" customWidth="1"/>
    <col min="11795" max="12033" width="11.42578125" style="65"/>
    <col min="12034" max="12034" width="6" style="65" customWidth="1"/>
    <col min="12035" max="12035" width="49.7109375" style="65" customWidth="1"/>
    <col min="12036" max="12036" width="9.42578125" style="65" customWidth="1"/>
    <col min="12037" max="12037" width="11.5703125" style="65" bestFit="1" customWidth="1"/>
    <col min="12038" max="12038" width="15.7109375" style="65" customWidth="1"/>
    <col min="12039" max="12039" width="15.42578125" style="65" customWidth="1"/>
    <col min="12040" max="12040" width="16.42578125" style="65" bestFit="1" customWidth="1"/>
    <col min="12041" max="12041" width="23.42578125" style="65" customWidth="1"/>
    <col min="12042" max="12042" width="16.140625" style="65" bestFit="1" customWidth="1"/>
    <col min="12043" max="12049" width="0" style="65" hidden="1" customWidth="1"/>
    <col min="12050" max="12050" width="17.28515625" style="65" bestFit="1" customWidth="1"/>
    <col min="12051" max="12289" width="11.42578125" style="65"/>
    <col min="12290" max="12290" width="6" style="65" customWidth="1"/>
    <col min="12291" max="12291" width="49.7109375" style="65" customWidth="1"/>
    <col min="12292" max="12292" width="9.42578125" style="65" customWidth="1"/>
    <col min="12293" max="12293" width="11.5703125" style="65" bestFit="1" customWidth="1"/>
    <col min="12294" max="12294" width="15.7109375" style="65" customWidth="1"/>
    <col min="12295" max="12295" width="15.42578125" style="65" customWidth="1"/>
    <col min="12296" max="12296" width="16.42578125" style="65" bestFit="1" customWidth="1"/>
    <col min="12297" max="12297" width="23.42578125" style="65" customWidth="1"/>
    <col min="12298" max="12298" width="16.140625" style="65" bestFit="1" customWidth="1"/>
    <col min="12299" max="12305" width="0" style="65" hidden="1" customWidth="1"/>
    <col min="12306" max="12306" width="17.28515625" style="65" bestFit="1" customWidth="1"/>
    <col min="12307" max="12545" width="11.42578125" style="65"/>
    <col min="12546" max="12546" width="6" style="65" customWidth="1"/>
    <col min="12547" max="12547" width="49.7109375" style="65" customWidth="1"/>
    <col min="12548" max="12548" width="9.42578125" style="65" customWidth="1"/>
    <col min="12549" max="12549" width="11.5703125" style="65" bestFit="1" customWidth="1"/>
    <col min="12550" max="12550" width="15.7109375" style="65" customWidth="1"/>
    <col min="12551" max="12551" width="15.42578125" style="65" customWidth="1"/>
    <col min="12552" max="12552" width="16.42578125" style="65" bestFit="1" customWidth="1"/>
    <col min="12553" max="12553" width="23.42578125" style="65" customWidth="1"/>
    <col min="12554" max="12554" width="16.140625" style="65" bestFit="1" customWidth="1"/>
    <col min="12555" max="12561" width="0" style="65" hidden="1" customWidth="1"/>
    <col min="12562" max="12562" width="17.28515625" style="65" bestFit="1" customWidth="1"/>
    <col min="12563" max="12801" width="11.42578125" style="65"/>
    <col min="12802" max="12802" width="6" style="65" customWidth="1"/>
    <col min="12803" max="12803" width="49.7109375" style="65" customWidth="1"/>
    <col min="12804" max="12804" width="9.42578125" style="65" customWidth="1"/>
    <col min="12805" max="12805" width="11.5703125" style="65" bestFit="1" customWidth="1"/>
    <col min="12806" max="12806" width="15.7109375" style="65" customWidth="1"/>
    <col min="12807" max="12807" width="15.42578125" style="65" customWidth="1"/>
    <col min="12808" max="12808" width="16.42578125" style="65" bestFit="1" customWidth="1"/>
    <col min="12809" max="12809" width="23.42578125" style="65" customWidth="1"/>
    <col min="12810" max="12810" width="16.140625" style="65" bestFit="1" customWidth="1"/>
    <col min="12811" max="12817" width="0" style="65" hidden="1" customWidth="1"/>
    <col min="12818" max="12818" width="17.28515625" style="65" bestFit="1" customWidth="1"/>
    <col min="12819" max="13057" width="11.42578125" style="65"/>
    <col min="13058" max="13058" width="6" style="65" customWidth="1"/>
    <col min="13059" max="13059" width="49.7109375" style="65" customWidth="1"/>
    <col min="13060" max="13060" width="9.42578125" style="65" customWidth="1"/>
    <col min="13061" max="13061" width="11.5703125" style="65" bestFit="1" customWidth="1"/>
    <col min="13062" max="13062" width="15.7109375" style="65" customWidth="1"/>
    <col min="13063" max="13063" width="15.42578125" style="65" customWidth="1"/>
    <col min="13064" max="13064" width="16.42578125" style="65" bestFit="1" customWidth="1"/>
    <col min="13065" max="13065" width="23.42578125" style="65" customWidth="1"/>
    <col min="13066" max="13066" width="16.140625" style="65" bestFit="1" customWidth="1"/>
    <col min="13067" max="13073" width="0" style="65" hidden="1" customWidth="1"/>
    <col min="13074" max="13074" width="17.28515625" style="65" bestFit="1" customWidth="1"/>
    <col min="13075" max="13313" width="11.42578125" style="65"/>
    <col min="13314" max="13314" width="6" style="65" customWidth="1"/>
    <col min="13315" max="13315" width="49.7109375" style="65" customWidth="1"/>
    <col min="13316" max="13316" width="9.42578125" style="65" customWidth="1"/>
    <col min="13317" max="13317" width="11.5703125" style="65" bestFit="1" customWidth="1"/>
    <col min="13318" max="13318" width="15.7109375" style="65" customWidth="1"/>
    <col min="13319" max="13319" width="15.42578125" style="65" customWidth="1"/>
    <col min="13320" max="13320" width="16.42578125" style="65" bestFit="1" customWidth="1"/>
    <col min="13321" max="13321" width="23.42578125" style="65" customWidth="1"/>
    <col min="13322" max="13322" width="16.140625" style="65" bestFit="1" customWidth="1"/>
    <col min="13323" max="13329" width="0" style="65" hidden="1" customWidth="1"/>
    <col min="13330" max="13330" width="17.28515625" style="65" bestFit="1" customWidth="1"/>
    <col min="13331" max="13569" width="11.42578125" style="65"/>
    <col min="13570" max="13570" width="6" style="65" customWidth="1"/>
    <col min="13571" max="13571" width="49.7109375" style="65" customWidth="1"/>
    <col min="13572" max="13572" width="9.42578125" style="65" customWidth="1"/>
    <col min="13573" max="13573" width="11.5703125" style="65" bestFit="1" customWidth="1"/>
    <col min="13574" max="13574" width="15.7109375" style="65" customWidth="1"/>
    <col min="13575" max="13575" width="15.42578125" style="65" customWidth="1"/>
    <col min="13576" max="13576" width="16.42578125" style="65" bestFit="1" customWidth="1"/>
    <col min="13577" max="13577" width="23.42578125" style="65" customWidth="1"/>
    <col min="13578" max="13578" width="16.140625" style="65" bestFit="1" customWidth="1"/>
    <col min="13579" max="13585" width="0" style="65" hidden="1" customWidth="1"/>
    <col min="13586" max="13586" width="17.28515625" style="65" bestFit="1" customWidth="1"/>
    <col min="13587" max="13825" width="11.42578125" style="65"/>
    <col min="13826" max="13826" width="6" style="65" customWidth="1"/>
    <col min="13827" max="13827" width="49.7109375" style="65" customWidth="1"/>
    <col min="13828" max="13828" width="9.42578125" style="65" customWidth="1"/>
    <col min="13829" max="13829" width="11.5703125" style="65" bestFit="1" customWidth="1"/>
    <col min="13830" max="13830" width="15.7109375" style="65" customWidth="1"/>
    <col min="13831" max="13831" width="15.42578125" style="65" customWidth="1"/>
    <col min="13832" max="13832" width="16.42578125" style="65" bestFit="1" customWidth="1"/>
    <col min="13833" max="13833" width="23.42578125" style="65" customWidth="1"/>
    <col min="13834" max="13834" width="16.140625" style="65" bestFit="1" customWidth="1"/>
    <col min="13835" max="13841" width="0" style="65" hidden="1" customWidth="1"/>
    <col min="13842" max="13842" width="17.28515625" style="65" bestFit="1" customWidth="1"/>
    <col min="13843" max="14081" width="11.42578125" style="65"/>
    <col min="14082" max="14082" width="6" style="65" customWidth="1"/>
    <col min="14083" max="14083" width="49.7109375" style="65" customWidth="1"/>
    <col min="14084" max="14084" width="9.42578125" style="65" customWidth="1"/>
    <col min="14085" max="14085" width="11.5703125" style="65" bestFit="1" customWidth="1"/>
    <col min="14086" max="14086" width="15.7109375" style="65" customWidth="1"/>
    <col min="14087" max="14087" width="15.42578125" style="65" customWidth="1"/>
    <col min="14088" max="14088" width="16.42578125" style="65" bestFit="1" customWidth="1"/>
    <col min="14089" max="14089" width="23.42578125" style="65" customWidth="1"/>
    <col min="14090" max="14090" width="16.140625" style="65" bestFit="1" customWidth="1"/>
    <col min="14091" max="14097" width="0" style="65" hidden="1" customWidth="1"/>
    <col min="14098" max="14098" width="17.28515625" style="65" bestFit="1" customWidth="1"/>
    <col min="14099" max="14337" width="11.42578125" style="65"/>
    <col min="14338" max="14338" width="6" style="65" customWidth="1"/>
    <col min="14339" max="14339" width="49.7109375" style="65" customWidth="1"/>
    <col min="14340" max="14340" width="9.42578125" style="65" customWidth="1"/>
    <col min="14341" max="14341" width="11.5703125" style="65" bestFit="1" customWidth="1"/>
    <col min="14342" max="14342" width="15.7109375" style="65" customWidth="1"/>
    <col min="14343" max="14343" width="15.42578125" style="65" customWidth="1"/>
    <col min="14344" max="14344" width="16.42578125" style="65" bestFit="1" customWidth="1"/>
    <col min="14345" max="14345" width="23.42578125" style="65" customWidth="1"/>
    <col min="14346" max="14346" width="16.140625" style="65" bestFit="1" customWidth="1"/>
    <col min="14347" max="14353" width="0" style="65" hidden="1" customWidth="1"/>
    <col min="14354" max="14354" width="17.28515625" style="65" bestFit="1" customWidth="1"/>
    <col min="14355" max="14593" width="11.42578125" style="65"/>
    <col min="14594" max="14594" width="6" style="65" customWidth="1"/>
    <col min="14595" max="14595" width="49.7109375" style="65" customWidth="1"/>
    <col min="14596" max="14596" width="9.42578125" style="65" customWidth="1"/>
    <col min="14597" max="14597" width="11.5703125" style="65" bestFit="1" customWidth="1"/>
    <col min="14598" max="14598" width="15.7109375" style="65" customWidth="1"/>
    <col min="14599" max="14599" width="15.42578125" style="65" customWidth="1"/>
    <col min="14600" max="14600" width="16.42578125" style="65" bestFit="1" customWidth="1"/>
    <col min="14601" max="14601" width="23.42578125" style="65" customWidth="1"/>
    <col min="14602" max="14602" width="16.140625" style="65" bestFit="1" customWidth="1"/>
    <col min="14603" max="14609" width="0" style="65" hidden="1" customWidth="1"/>
    <col min="14610" max="14610" width="17.28515625" style="65" bestFit="1" customWidth="1"/>
    <col min="14611" max="14849" width="11.42578125" style="65"/>
    <col min="14850" max="14850" width="6" style="65" customWidth="1"/>
    <col min="14851" max="14851" width="49.7109375" style="65" customWidth="1"/>
    <col min="14852" max="14852" width="9.42578125" style="65" customWidth="1"/>
    <col min="14853" max="14853" width="11.5703125" style="65" bestFit="1" customWidth="1"/>
    <col min="14854" max="14854" width="15.7109375" style="65" customWidth="1"/>
    <col min="14855" max="14855" width="15.42578125" style="65" customWidth="1"/>
    <col min="14856" max="14856" width="16.42578125" style="65" bestFit="1" customWidth="1"/>
    <col min="14857" max="14857" width="23.42578125" style="65" customWidth="1"/>
    <col min="14858" max="14858" width="16.140625" style="65" bestFit="1" customWidth="1"/>
    <col min="14859" max="14865" width="0" style="65" hidden="1" customWidth="1"/>
    <col min="14866" max="14866" width="17.28515625" style="65" bestFit="1" customWidth="1"/>
    <col min="14867" max="15105" width="11.42578125" style="65"/>
    <col min="15106" max="15106" width="6" style="65" customWidth="1"/>
    <col min="15107" max="15107" width="49.7109375" style="65" customWidth="1"/>
    <col min="15108" max="15108" width="9.42578125" style="65" customWidth="1"/>
    <col min="15109" max="15109" width="11.5703125" style="65" bestFit="1" customWidth="1"/>
    <col min="15110" max="15110" width="15.7109375" style="65" customWidth="1"/>
    <col min="15111" max="15111" width="15.42578125" style="65" customWidth="1"/>
    <col min="15112" max="15112" width="16.42578125" style="65" bestFit="1" customWidth="1"/>
    <col min="15113" max="15113" width="23.42578125" style="65" customWidth="1"/>
    <col min="15114" max="15114" width="16.140625" style="65" bestFit="1" customWidth="1"/>
    <col min="15115" max="15121" width="0" style="65" hidden="1" customWidth="1"/>
    <col min="15122" max="15122" width="17.28515625" style="65" bestFit="1" customWidth="1"/>
    <col min="15123" max="15361" width="11.42578125" style="65"/>
    <col min="15362" max="15362" width="6" style="65" customWidth="1"/>
    <col min="15363" max="15363" width="49.7109375" style="65" customWidth="1"/>
    <col min="15364" max="15364" width="9.42578125" style="65" customWidth="1"/>
    <col min="15365" max="15365" width="11.5703125" style="65" bestFit="1" customWidth="1"/>
    <col min="15366" max="15366" width="15.7109375" style="65" customWidth="1"/>
    <col min="15367" max="15367" width="15.42578125" style="65" customWidth="1"/>
    <col min="15368" max="15368" width="16.42578125" style="65" bestFit="1" customWidth="1"/>
    <col min="15369" max="15369" width="23.42578125" style="65" customWidth="1"/>
    <col min="15370" max="15370" width="16.140625" style="65" bestFit="1" customWidth="1"/>
    <col min="15371" max="15377" width="0" style="65" hidden="1" customWidth="1"/>
    <col min="15378" max="15378" width="17.28515625" style="65" bestFit="1" customWidth="1"/>
    <col min="15379" max="15617" width="11.42578125" style="65"/>
    <col min="15618" max="15618" width="6" style="65" customWidth="1"/>
    <col min="15619" max="15619" width="49.7109375" style="65" customWidth="1"/>
    <col min="15620" max="15620" width="9.42578125" style="65" customWidth="1"/>
    <col min="15621" max="15621" width="11.5703125" style="65" bestFit="1" customWidth="1"/>
    <col min="15622" max="15622" width="15.7109375" style="65" customWidth="1"/>
    <col min="15623" max="15623" width="15.42578125" style="65" customWidth="1"/>
    <col min="15624" max="15624" width="16.42578125" style="65" bestFit="1" customWidth="1"/>
    <col min="15625" max="15625" width="23.42578125" style="65" customWidth="1"/>
    <col min="15626" max="15626" width="16.140625" style="65" bestFit="1" customWidth="1"/>
    <col min="15627" max="15633" width="0" style="65" hidden="1" customWidth="1"/>
    <col min="15634" max="15634" width="17.28515625" style="65" bestFit="1" customWidth="1"/>
    <col min="15635" max="15873" width="11.42578125" style="65"/>
    <col min="15874" max="15874" width="6" style="65" customWidth="1"/>
    <col min="15875" max="15875" width="49.7109375" style="65" customWidth="1"/>
    <col min="15876" max="15876" width="9.42578125" style="65" customWidth="1"/>
    <col min="15877" max="15877" width="11.5703125" style="65" bestFit="1" customWidth="1"/>
    <col min="15878" max="15878" width="15.7109375" style="65" customWidth="1"/>
    <col min="15879" max="15879" width="15.42578125" style="65" customWidth="1"/>
    <col min="15880" max="15880" width="16.42578125" style="65" bestFit="1" customWidth="1"/>
    <col min="15881" max="15881" width="23.42578125" style="65" customWidth="1"/>
    <col min="15882" max="15882" width="16.140625" style="65" bestFit="1" customWidth="1"/>
    <col min="15883" max="15889" width="0" style="65" hidden="1" customWidth="1"/>
    <col min="15890" max="15890" width="17.28515625" style="65" bestFit="1" customWidth="1"/>
    <col min="15891" max="16129" width="11.42578125" style="65"/>
    <col min="16130" max="16130" width="6" style="65" customWidth="1"/>
    <col min="16131" max="16131" width="49.7109375" style="65" customWidth="1"/>
    <col min="16132" max="16132" width="9.42578125" style="65" customWidth="1"/>
    <col min="16133" max="16133" width="11.5703125" style="65" bestFit="1" customWidth="1"/>
    <col min="16134" max="16134" width="15.7109375" style="65" customWidth="1"/>
    <col min="16135" max="16135" width="15.42578125" style="65" customWidth="1"/>
    <col min="16136" max="16136" width="16.42578125" style="65" bestFit="1" customWidth="1"/>
    <col min="16137" max="16137" width="23.42578125" style="65" customWidth="1"/>
    <col min="16138" max="16138" width="16.140625" style="65" bestFit="1" customWidth="1"/>
    <col min="16139" max="16145" width="0" style="65" hidden="1" customWidth="1"/>
    <col min="16146" max="16146" width="17.28515625" style="65" bestFit="1" customWidth="1"/>
    <col min="16147" max="16384" width="11.42578125" style="65"/>
  </cols>
  <sheetData>
    <row r="2" spans="1:18" ht="63" customHeight="1" x14ac:dyDescent="0.2">
      <c r="B2" s="262" t="s">
        <v>131</v>
      </c>
      <c r="C2" s="262"/>
      <c r="D2" s="263"/>
      <c r="E2" s="263"/>
      <c r="F2" s="263"/>
      <c r="G2" s="263"/>
      <c r="H2" s="263"/>
      <c r="I2" s="263"/>
      <c r="L2" s="113"/>
    </row>
    <row r="3" spans="1:18" ht="22.5" customHeight="1" x14ac:dyDescent="0.2">
      <c r="B3" s="264" t="s">
        <v>105</v>
      </c>
      <c r="C3" s="264"/>
      <c r="D3" s="264"/>
      <c r="E3" s="264"/>
      <c r="F3" s="264"/>
      <c r="G3" s="264"/>
      <c r="H3" s="264"/>
      <c r="I3" s="264"/>
      <c r="L3" s="113"/>
    </row>
    <row r="4" spans="1:18" ht="31.5" customHeight="1" x14ac:dyDescent="0.2">
      <c r="A4" s="153"/>
      <c r="B4" s="269" t="s">
        <v>118</v>
      </c>
      <c r="C4" s="269"/>
      <c r="D4" s="269"/>
      <c r="E4" s="269"/>
      <c r="F4" s="269"/>
      <c r="G4" s="269"/>
      <c r="H4" s="269"/>
      <c r="I4" s="269"/>
      <c r="L4" s="113"/>
    </row>
    <row r="5" spans="1:18" ht="21.75" customHeight="1" x14ac:dyDescent="0.25">
      <c r="A5" s="153"/>
      <c r="B5" s="266" t="s">
        <v>82</v>
      </c>
      <c r="C5" s="266"/>
      <c r="D5" s="266"/>
      <c r="E5" s="266"/>
      <c r="F5" s="266"/>
      <c r="G5" s="266"/>
      <c r="H5" s="266"/>
      <c r="I5" s="266"/>
      <c r="J5" s="69"/>
      <c r="K5" s="70"/>
      <c r="L5" s="127"/>
      <c r="M5" s="128"/>
      <c r="N5" s="128"/>
      <c r="O5" s="128"/>
      <c r="R5" s="67"/>
    </row>
    <row r="6" spans="1:18" ht="18" customHeight="1" x14ac:dyDescent="0.25">
      <c r="A6" s="153"/>
      <c r="B6" s="267" t="s">
        <v>41</v>
      </c>
      <c r="C6" s="257" t="s">
        <v>91</v>
      </c>
      <c r="D6" s="257"/>
      <c r="E6" s="257"/>
      <c r="F6" s="257"/>
      <c r="G6" s="268">
        <v>6</v>
      </c>
      <c r="H6" s="268"/>
      <c r="I6" s="3"/>
      <c r="J6" s="129"/>
      <c r="K6" s="70"/>
      <c r="L6" s="127"/>
      <c r="M6" s="128"/>
      <c r="N6" s="128"/>
      <c r="O6" s="128"/>
      <c r="R6" s="67"/>
    </row>
    <row r="7" spans="1:18" ht="18" customHeight="1" x14ac:dyDescent="0.25">
      <c r="A7" s="153"/>
      <c r="B7" s="267"/>
      <c r="C7" s="257" t="s">
        <v>42</v>
      </c>
      <c r="D7" s="257"/>
      <c r="E7" s="257"/>
      <c r="F7" s="257"/>
      <c r="G7" s="256">
        <f>+F11</f>
        <v>1578999180</v>
      </c>
      <c r="H7" s="256"/>
      <c r="I7" s="3"/>
      <c r="J7" s="129"/>
      <c r="K7" s="70"/>
      <c r="L7" s="127"/>
      <c r="M7" s="128"/>
      <c r="N7" s="128"/>
      <c r="O7" s="128"/>
      <c r="R7" s="67"/>
    </row>
    <row r="8" spans="1:18" ht="18" customHeight="1" x14ac:dyDescent="0.25">
      <c r="A8" s="153"/>
      <c r="B8" s="267"/>
      <c r="C8" s="257" t="s">
        <v>103</v>
      </c>
      <c r="D8" s="257"/>
      <c r="E8" s="257"/>
      <c r="F8" s="257"/>
      <c r="G8" s="256">
        <f>+G7/G6</f>
        <v>263166530</v>
      </c>
      <c r="H8" s="256"/>
      <c r="I8" s="3"/>
      <c r="J8" s="130"/>
      <c r="K8" s="70"/>
      <c r="L8" s="127"/>
      <c r="M8" s="128"/>
      <c r="N8" s="128"/>
      <c r="O8" s="128"/>
      <c r="R8" s="67"/>
    </row>
    <row r="9" spans="1:18" ht="13.5" customHeight="1" x14ac:dyDescent="0.25">
      <c r="A9" s="153"/>
      <c r="B9" s="153"/>
      <c r="C9" s="257" t="s">
        <v>114</v>
      </c>
      <c r="D9" s="257"/>
      <c r="E9" s="257"/>
      <c r="F9" s="257"/>
      <c r="G9" s="256">
        <f>+ROUND(G7*0.2,0)</f>
        <v>315799836</v>
      </c>
      <c r="H9" s="256"/>
      <c r="I9" s="153"/>
      <c r="J9" s="69"/>
      <c r="K9" s="70"/>
      <c r="L9" s="127"/>
      <c r="M9" s="128"/>
      <c r="N9" s="128"/>
      <c r="O9" s="128"/>
      <c r="R9" s="67"/>
    </row>
    <row r="10" spans="1:18" ht="23.25" customHeight="1" x14ac:dyDescent="0.25">
      <c r="A10" s="153"/>
      <c r="B10" s="24"/>
      <c r="C10" s="24"/>
      <c r="D10" s="258" t="s">
        <v>58</v>
      </c>
      <c r="E10" s="258"/>
      <c r="F10" s="148">
        <f>+G6</f>
        <v>6</v>
      </c>
      <c r="G10" s="259"/>
      <c r="H10" s="260"/>
      <c r="J10" s="122"/>
      <c r="K10" s="70"/>
      <c r="L10" s="127"/>
      <c r="M10" s="128"/>
      <c r="N10" s="128"/>
      <c r="O10" s="128"/>
      <c r="R10" s="67"/>
    </row>
    <row r="11" spans="1:18" ht="15" customHeight="1" x14ac:dyDescent="0.25">
      <c r="B11" s="1"/>
      <c r="C11" s="1"/>
      <c r="D11" s="248" t="s">
        <v>119</v>
      </c>
      <c r="E11" s="248"/>
      <c r="F11" s="149">
        <f>+F12+F17</f>
        <v>1578999180</v>
      </c>
      <c r="G11" s="261"/>
      <c r="H11" s="250"/>
      <c r="J11" s="69"/>
      <c r="K11" s="70"/>
      <c r="L11" s="127"/>
      <c r="M11" s="128"/>
      <c r="N11" s="128"/>
      <c r="O11" s="128"/>
      <c r="R11" s="67"/>
    </row>
    <row r="12" spans="1:18" ht="15" customHeight="1" x14ac:dyDescent="0.25">
      <c r="B12" s="25"/>
      <c r="C12" s="25"/>
      <c r="D12" s="248" t="s">
        <v>120</v>
      </c>
      <c r="E12" s="248"/>
      <c r="F12" s="150">
        <v>1144700000</v>
      </c>
      <c r="G12" s="261"/>
      <c r="H12" s="250"/>
      <c r="J12" s="78"/>
      <c r="K12" s="131"/>
      <c r="L12" s="132"/>
      <c r="M12" s="128"/>
      <c r="N12" s="128"/>
      <c r="O12" s="128"/>
      <c r="R12" s="67"/>
    </row>
    <row r="13" spans="1:18" ht="15" customHeight="1" x14ac:dyDescent="0.25">
      <c r="B13" s="25"/>
      <c r="C13" s="25"/>
      <c r="D13" s="254" t="s">
        <v>121</v>
      </c>
      <c r="E13" s="255"/>
      <c r="F13" s="46" t="e">
        <f>+F97</f>
        <v>#REF!</v>
      </c>
      <c r="G13" s="154"/>
      <c r="H13" s="155"/>
      <c r="J13" s="78"/>
      <c r="K13" s="131"/>
      <c r="L13" s="132"/>
      <c r="M13" s="128"/>
      <c r="N13" s="128"/>
      <c r="O13" s="128"/>
      <c r="R13" s="67"/>
    </row>
    <row r="14" spans="1:18" ht="15" customHeight="1" x14ac:dyDescent="0.25">
      <c r="B14" s="25"/>
      <c r="C14" s="25"/>
      <c r="D14" s="254" t="s">
        <v>122</v>
      </c>
      <c r="E14" s="255"/>
      <c r="F14" s="46">
        <f>+F99</f>
        <v>0.01</v>
      </c>
      <c r="G14" s="154"/>
      <c r="H14" s="155"/>
      <c r="J14" s="78"/>
      <c r="K14" s="131"/>
      <c r="L14" s="132"/>
      <c r="M14" s="128"/>
      <c r="N14" s="128"/>
      <c r="O14" s="128"/>
      <c r="R14" s="67"/>
    </row>
    <row r="15" spans="1:18" ht="15" customHeight="1" x14ac:dyDescent="0.25">
      <c r="B15" s="25"/>
      <c r="C15" s="25"/>
      <c r="D15" s="254" t="s">
        <v>123</v>
      </c>
      <c r="E15" s="255"/>
      <c r="F15" s="46">
        <f>+F101</f>
        <v>0.05</v>
      </c>
      <c r="G15" s="154"/>
      <c r="H15" s="155"/>
      <c r="J15" s="78"/>
      <c r="K15" s="131"/>
      <c r="L15" s="132"/>
      <c r="M15" s="128"/>
      <c r="N15" s="128"/>
      <c r="O15" s="128"/>
      <c r="R15" s="67"/>
    </row>
    <row r="16" spans="1:18" ht="15" customHeight="1" x14ac:dyDescent="0.25">
      <c r="B16" s="25"/>
      <c r="C16" s="25"/>
      <c r="D16" s="254" t="s">
        <v>124</v>
      </c>
      <c r="E16" s="255"/>
      <c r="F16" s="151" t="e">
        <f>SUM(F13:F15)</f>
        <v>#REF!</v>
      </c>
      <c r="G16" s="154"/>
      <c r="H16" s="155"/>
      <c r="J16" s="78"/>
      <c r="K16" s="131"/>
      <c r="L16" s="132"/>
      <c r="M16" s="128"/>
      <c r="N16" s="128"/>
      <c r="O16" s="128"/>
      <c r="R16" s="67"/>
    </row>
    <row r="17" spans="1:25" ht="15" customHeight="1" x14ac:dyDescent="0.25">
      <c r="B17" s="69"/>
      <c r="C17" s="69"/>
      <c r="D17" s="248" t="s">
        <v>57</v>
      </c>
      <c r="E17" s="248"/>
      <c r="F17" s="99">
        <v>434299180</v>
      </c>
      <c r="G17" s="249"/>
      <c r="H17" s="250"/>
      <c r="J17" s="69"/>
      <c r="K17" s="133"/>
      <c r="L17" s="134"/>
      <c r="M17" s="135"/>
      <c r="N17" s="98"/>
      <c r="O17" s="128"/>
      <c r="R17" s="67"/>
    </row>
    <row r="18" spans="1:25" ht="15" customHeight="1" x14ac:dyDescent="0.25">
      <c r="B18" s="69"/>
      <c r="C18" s="69"/>
      <c r="D18" s="69"/>
      <c r="E18" s="69"/>
      <c r="F18" s="69"/>
      <c r="G18" s="69"/>
      <c r="H18" s="69"/>
      <c r="I18" s="26"/>
      <c r="J18" s="70"/>
      <c r="K18" s="133"/>
      <c r="L18" s="136"/>
      <c r="M18" s="128"/>
      <c r="N18" s="128"/>
      <c r="O18" s="128"/>
      <c r="R18" s="67"/>
    </row>
    <row r="19" spans="1:25" s="29" customFormat="1" ht="23.25" thickBot="1" x14ac:dyDescent="0.3">
      <c r="A19" s="28"/>
      <c r="B19" s="61" t="s">
        <v>0</v>
      </c>
      <c r="C19" s="61" t="s">
        <v>1</v>
      </c>
      <c r="D19" s="61" t="s">
        <v>2</v>
      </c>
      <c r="E19" s="62" t="s">
        <v>65</v>
      </c>
      <c r="F19" s="62" t="s">
        <v>64</v>
      </c>
      <c r="G19" s="119" t="s">
        <v>110</v>
      </c>
      <c r="H19" s="119" t="s">
        <v>108</v>
      </c>
      <c r="I19" s="124" t="s">
        <v>3</v>
      </c>
      <c r="J19" s="137"/>
      <c r="K19" s="138"/>
      <c r="L19" s="139"/>
      <c r="M19" s="140"/>
      <c r="N19" s="140"/>
      <c r="O19" s="14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s="33" customFormat="1" ht="12" thickBot="1" x14ac:dyDescent="0.3">
      <c r="A20" s="63"/>
      <c r="B20" s="31"/>
      <c r="C20" s="31"/>
      <c r="D20" s="31"/>
      <c r="E20" s="32"/>
      <c r="F20" s="32"/>
      <c r="G20" s="251" t="s">
        <v>109</v>
      </c>
      <c r="H20" s="252"/>
      <c r="I20" s="107"/>
      <c r="J20" s="108"/>
      <c r="K20" s="141"/>
      <c r="L20" s="114"/>
      <c r="M20" s="142"/>
      <c r="N20" s="142"/>
      <c r="O20" s="142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5" customHeight="1" x14ac:dyDescent="0.25">
      <c r="A21" s="35">
        <v>1</v>
      </c>
      <c r="B21" s="173" t="s">
        <v>127</v>
      </c>
      <c r="C21" s="90"/>
      <c r="D21" s="90"/>
      <c r="E21" s="42"/>
      <c r="F21" s="42"/>
      <c r="G21" s="120"/>
      <c r="H21" s="121">
        <v>1.02</v>
      </c>
      <c r="I21" s="125"/>
      <c r="J21" s="69"/>
      <c r="K21" s="70"/>
      <c r="L21" s="117"/>
      <c r="M21" s="128"/>
      <c r="N21" s="128"/>
      <c r="O21" s="128"/>
      <c r="R21" s="67"/>
    </row>
    <row r="22" spans="1:25" ht="15" customHeight="1" x14ac:dyDescent="0.25">
      <c r="A22" s="72" t="s">
        <v>69</v>
      </c>
      <c r="B22" s="160" t="s">
        <v>84</v>
      </c>
      <c r="C22" s="91">
        <v>1</v>
      </c>
      <c r="D22" s="123">
        <v>0.5</v>
      </c>
      <c r="E22" s="6" t="e">
        <f>VLOOKUP($A22,#REF!,3,FALSE)</f>
        <v>#REF!</v>
      </c>
      <c r="F22" s="100">
        <v>1.3</v>
      </c>
      <c r="G22" s="101">
        <v>4</v>
      </c>
      <c r="H22" s="101">
        <v>2</v>
      </c>
      <c r="I22" s="126" t="e">
        <f>ROUND((C22*D22*E22*F22*G22)+(C22*D22*E22*F22*H22*$H$21),0)</f>
        <v>#REF!</v>
      </c>
      <c r="J22" s="69"/>
      <c r="K22" s="143"/>
      <c r="L22" s="117"/>
      <c r="M22" s="128"/>
      <c r="N22" s="128"/>
      <c r="O22" s="128"/>
      <c r="R22" s="67"/>
    </row>
    <row r="23" spans="1:25" ht="15" customHeight="1" x14ac:dyDescent="0.25">
      <c r="A23" s="72" t="s">
        <v>70</v>
      </c>
      <c r="B23" s="160" t="s">
        <v>85</v>
      </c>
      <c r="C23" s="91">
        <v>1</v>
      </c>
      <c r="D23" s="123">
        <v>1</v>
      </c>
      <c r="E23" s="6" t="e">
        <f>VLOOKUP($A23,#REF!,3,FALSE)</f>
        <v>#REF!</v>
      </c>
      <c r="F23" s="102">
        <f>+$F$22</f>
        <v>1.3</v>
      </c>
      <c r="G23" s="101">
        <v>4</v>
      </c>
      <c r="H23" s="101">
        <v>2</v>
      </c>
      <c r="I23" s="126" t="e">
        <f t="shared" ref="I23:I34" si="0">ROUND((C23*D23*E23*F23*G23)+(C23*D23*E23*F23*H23*$H$21),0)</f>
        <v>#REF!</v>
      </c>
      <c r="J23" s="69"/>
      <c r="K23" s="144"/>
      <c r="L23" s="117"/>
      <c r="M23" s="145"/>
      <c r="N23" s="128"/>
      <c r="O23" s="128"/>
      <c r="R23" s="67"/>
    </row>
    <row r="24" spans="1:25" ht="15" customHeight="1" x14ac:dyDescent="0.25">
      <c r="A24" s="72" t="s">
        <v>70</v>
      </c>
      <c r="B24" s="160" t="s">
        <v>88</v>
      </c>
      <c r="C24" s="91">
        <v>1</v>
      </c>
      <c r="D24" s="123">
        <v>0.25</v>
      </c>
      <c r="E24" s="6" t="e">
        <f>VLOOKUP($A24,#REF!,3,FALSE)</f>
        <v>#REF!</v>
      </c>
      <c r="F24" s="102">
        <f t="shared" ref="F24:F34" si="1">+$F$22</f>
        <v>1.3</v>
      </c>
      <c r="G24" s="101">
        <v>4</v>
      </c>
      <c r="H24" s="101">
        <v>2</v>
      </c>
      <c r="I24" s="126" t="e">
        <f t="shared" si="0"/>
        <v>#REF!</v>
      </c>
      <c r="J24" s="69"/>
      <c r="K24" s="144"/>
      <c r="L24" s="117"/>
      <c r="M24" s="145"/>
      <c r="N24" s="145"/>
      <c r="O24" s="128"/>
      <c r="R24" s="67"/>
    </row>
    <row r="25" spans="1:25" ht="15" customHeight="1" x14ac:dyDescent="0.25">
      <c r="A25" s="72" t="s">
        <v>70</v>
      </c>
      <c r="B25" s="160" t="s">
        <v>86</v>
      </c>
      <c r="C25" s="91">
        <v>1</v>
      </c>
      <c r="D25" s="123">
        <v>0.25</v>
      </c>
      <c r="E25" s="6" t="e">
        <f>VLOOKUP($A25,#REF!,3,FALSE)</f>
        <v>#REF!</v>
      </c>
      <c r="F25" s="102">
        <f t="shared" si="1"/>
        <v>1.3</v>
      </c>
      <c r="G25" s="101">
        <v>4</v>
      </c>
      <c r="H25" s="101">
        <v>2</v>
      </c>
      <c r="I25" s="126" t="e">
        <f t="shared" si="0"/>
        <v>#REF!</v>
      </c>
      <c r="J25" s="69"/>
      <c r="K25" s="69"/>
      <c r="L25" s="144"/>
      <c r="M25" s="146"/>
      <c r="N25" s="128"/>
      <c r="O25" s="128"/>
      <c r="R25" s="67"/>
    </row>
    <row r="26" spans="1:25" ht="15" customHeight="1" x14ac:dyDescent="0.25">
      <c r="A26" s="72" t="s">
        <v>70</v>
      </c>
      <c r="B26" s="160" t="s">
        <v>93</v>
      </c>
      <c r="C26" s="91">
        <v>1</v>
      </c>
      <c r="D26" s="123">
        <v>1</v>
      </c>
      <c r="E26" s="6" t="e">
        <f>VLOOKUP($A26,#REF!,3,FALSE)</f>
        <v>#REF!</v>
      </c>
      <c r="F26" s="102">
        <f t="shared" si="1"/>
        <v>1.3</v>
      </c>
      <c r="G26" s="101">
        <v>4</v>
      </c>
      <c r="H26" s="101">
        <v>2</v>
      </c>
      <c r="I26" s="126" t="e">
        <f t="shared" si="0"/>
        <v>#REF!</v>
      </c>
      <c r="J26" s="69"/>
      <c r="K26" s="147"/>
      <c r="L26" s="117"/>
      <c r="M26" s="128"/>
      <c r="N26" s="128"/>
      <c r="O26" s="128"/>
      <c r="R26" s="67"/>
    </row>
    <row r="27" spans="1:25" ht="15" customHeight="1" x14ac:dyDescent="0.25">
      <c r="A27" s="72" t="s">
        <v>70</v>
      </c>
      <c r="B27" s="160" t="s">
        <v>125</v>
      </c>
      <c r="C27" s="91">
        <v>1</v>
      </c>
      <c r="D27" s="123">
        <v>0.15</v>
      </c>
      <c r="E27" s="6" t="e">
        <f>VLOOKUP($A27,#REF!,3,FALSE)</f>
        <v>#REF!</v>
      </c>
      <c r="F27" s="102">
        <f t="shared" si="1"/>
        <v>1.3</v>
      </c>
      <c r="G27" s="101">
        <v>4</v>
      </c>
      <c r="H27" s="101">
        <v>2</v>
      </c>
      <c r="I27" s="126" t="e">
        <f t="shared" si="0"/>
        <v>#REF!</v>
      </c>
      <c r="J27" s="69"/>
      <c r="K27" s="147"/>
      <c r="L27" s="117"/>
      <c r="M27" s="128"/>
      <c r="N27" s="128"/>
      <c r="O27" s="128"/>
      <c r="R27" s="67"/>
    </row>
    <row r="28" spans="1:25" ht="15" customHeight="1" x14ac:dyDescent="0.25">
      <c r="A28" s="72" t="s">
        <v>71</v>
      </c>
      <c r="B28" s="160" t="s">
        <v>115</v>
      </c>
      <c r="C28" s="92">
        <v>1</v>
      </c>
      <c r="D28" s="123">
        <v>0.1</v>
      </c>
      <c r="E28" s="6" t="e">
        <f>VLOOKUP($A28,#REF!,3,FALSE)</f>
        <v>#REF!</v>
      </c>
      <c r="F28" s="102">
        <f t="shared" si="1"/>
        <v>1.3</v>
      </c>
      <c r="G28" s="101">
        <v>4</v>
      </c>
      <c r="H28" s="101">
        <v>2</v>
      </c>
      <c r="I28" s="126" t="e">
        <f t="shared" si="0"/>
        <v>#REF!</v>
      </c>
      <c r="J28" s="69"/>
      <c r="K28" s="147"/>
      <c r="L28" s="117"/>
      <c r="M28" s="128"/>
      <c r="N28" s="128"/>
      <c r="O28" s="128"/>
      <c r="R28" s="67"/>
    </row>
    <row r="29" spans="1:25" ht="15" customHeight="1" x14ac:dyDescent="0.25">
      <c r="A29" s="72" t="s">
        <v>76</v>
      </c>
      <c r="B29" s="160" t="s">
        <v>92</v>
      </c>
      <c r="C29" s="92">
        <v>1</v>
      </c>
      <c r="D29" s="123">
        <v>0.25</v>
      </c>
      <c r="E29" s="6" t="e">
        <f>VLOOKUP($A29,#REF!,3,FALSE)</f>
        <v>#REF!</v>
      </c>
      <c r="F29" s="102">
        <f t="shared" si="1"/>
        <v>1.3</v>
      </c>
      <c r="G29" s="101">
        <v>4</v>
      </c>
      <c r="H29" s="101">
        <v>2</v>
      </c>
      <c r="I29" s="126" t="e">
        <f t="shared" si="0"/>
        <v>#REF!</v>
      </c>
      <c r="J29" s="69"/>
      <c r="K29" s="147"/>
      <c r="L29" s="117"/>
      <c r="M29" s="128"/>
      <c r="N29" s="128"/>
      <c r="O29" s="128"/>
      <c r="R29" s="67"/>
    </row>
    <row r="30" spans="1:25" ht="15" customHeight="1" x14ac:dyDescent="0.25">
      <c r="A30" s="72" t="s">
        <v>78</v>
      </c>
      <c r="B30" s="160" t="s">
        <v>117</v>
      </c>
      <c r="C30" s="92">
        <v>1</v>
      </c>
      <c r="D30" s="123">
        <v>1</v>
      </c>
      <c r="E30" s="6" t="e">
        <f>VLOOKUP($A30,#REF!,3,FALSE)</f>
        <v>#REF!</v>
      </c>
      <c r="F30" s="102">
        <f t="shared" si="1"/>
        <v>1.3</v>
      </c>
      <c r="G30" s="101">
        <v>4</v>
      </c>
      <c r="H30" s="101">
        <v>2</v>
      </c>
      <c r="I30" s="126" t="e">
        <f t="shared" si="0"/>
        <v>#REF!</v>
      </c>
      <c r="J30" s="69"/>
      <c r="K30" s="147"/>
      <c r="L30" s="117"/>
      <c r="M30" s="128"/>
      <c r="N30" s="128"/>
      <c r="O30" s="128"/>
      <c r="R30" s="67"/>
    </row>
    <row r="31" spans="1:25" ht="15" customHeight="1" x14ac:dyDescent="0.25">
      <c r="A31" s="72" t="s">
        <v>79</v>
      </c>
      <c r="B31" s="160" t="s">
        <v>95</v>
      </c>
      <c r="C31" s="92">
        <v>1</v>
      </c>
      <c r="D31" s="123">
        <v>0.25</v>
      </c>
      <c r="E31" s="6" t="e">
        <f>VLOOKUP($A31,#REF!,3,FALSE)</f>
        <v>#REF!</v>
      </c>
      <c r="F31" s="102">
        <f t="shared" si="1"/>
        <v>1.3</v>
      </c>
      <c r="G31" s="101">
        <v>4</v>
      </c>
      <c r="H31" s="101">
        <v>2</v>
      </c>
      <c r="I31" s="126" t="e">
        <f t="shared" si="0"/>
        <v>#REF!</v>
      </c>
      <c r="K31" s="73"/>
      <c r="R31" s="67"/>
    </row>
    <row r="32" spans="1:25" ht="15" customHeight="1" x14ac:dyDescent="0.25">
      <c r="A32" s="72" t="s">
        <v>81</v>
      </c>
      <c r="B32" s="160" t="s">
        <v>87</v>
      </c>
      <c r="C32" s="92">
        <v>1</v>
      </c>
      <c r="D32" s="123">
        <v>1</v>
      </c>
      <c r="E32" s="6" t="e">
        <f>VLOOKUP($A32,#REF!,3,FALSE)</f>
        <v>#REF!</v>
      </c>
      <c r="F32" s="102">
        <v>1</v>
      </c>
      <c r="G32" s="101">
        <v>4</v>
      </c>
      <c r="H32" s="101">
        <v>2</v>
      </c>
      <c r="I32" s="126" t="e">
        <f t="shared" si="0"/>
        <v>#REF!</v>
      </c>
      <c r="K32" s="73"/>
      <c r="R32" s="67"/>
    </row>
    <row r="33" spans="1:25" ht="15" customHeight="1" x14ac:dyDescent="0.25">
      <c r="A33" s="72" t="s">
        <v>71</v>
      </c>
      <c r="B33" s="160" t="s">
        <v>116</v>
      </c>
      <c r="C33" s="92">
        <v>1</v>
      </c>
      <c r="D33" s="123">
        <v>0.5</v>
      </c>
      <c r="E33" s="6" t="e">
        <f>VLOOKUP($A33,#REF!,3,FALSE)</f>
        <v>#REF!</v>
      </c>
      <c r="F33" s="102">
        <f t="shared" si="1"/>
        <v>1.3</v>
      </c>
      <c r="G33" s="101">
        <v>4</v>
      </c>
      <c r="H33" s="101">
        <v>2</v>
      </c>
      <c r="I33" s="126" t="e">
        <f t="shared" si="0"/>
        <v>#REF!</v>
      </c>
      <c r="K33" s="73"/>
      <c r="R33" s="67"/>
    </row>
    <row r="34" spans="1:25" x14ac:dyDescent="0.25">
      <c r="A34" s="72" t="s">
        <v>80</v>
      </c>
      <c r="B34" s="161" t="s">
        <v>94</v>
      </c>
      <c r="C34" s="92">
        <v>1</v>
      </c>
      <c r="D34" s="123">
        <v>1</v>
      </c>
      <c r="E34" s="6" t="e">
        <f>VLOOKUP($A34,#REF!,3,FALSE)</f>
        <v>#REF!</v>
      </c>
      <c r="F34" s="102">
        <f t="shared" si="1"/>
        <v>1.3</v>
      </c>
      <c r="G34" s="101">
        <v>4</v>
      </c>
      <c r="H34" s="101">
        <v>2</v>
      </c>
      <c r="I34" s="126" t="e">
        <f t="shared" si="0"/>
        <v>#REF!</v>
      </c>
      <c r="K34" s="73"/>
      <c r="R34" s="67"/>
    </row>
    <row r="35" spans="1:25" ht="6.95" customHeight="1" x14ac:dyDescent="0.25">
      <c r="A35" s="72"/>
      <c r="B35" s="162"/>
      <c r="C35" s="94"/>
      <c r="D35" s="95"/>
      <c r="E35" s="96"/>
      <c r="F35" s="97"/>
      <c r="G35" s="97"/>
      <c r="H35" s="97"/>
      <c r="I35" s="98"/>
      <c r="K35" s="73"/>
      <c r="R35" s="67"/>
    </row>
    <row r="36" spans="1:25" ht="20.100000000000001" customHeight="1" x14ac:dyDescent="0.25">
      <c r="A36" s="72"/>
      <c r="B36" s="163" t="s">
        <v>4</v>
      </c>
      <c r="C36" s="90"/>
      <c r="D36" s="152"/>
      <c r="E36" s="152"/>
      <c r="F36" s="152"/>
      <c r="G36" s="152"/>
      <c r="H36" s="152"/>
      <c r="I36" s="99" t="e">
        <f>SUM(I22:I34)</f>
        <v>#REF!</v>
      </c>
      <c r="J36" s="99"/>
      <c r="K36" s="74"/>
      <c r="R36" s="67"/>
    </row>
    <row r="37" spans="1:25" ht="15" customHeight="1" x14ac:dyDescent="0.25">
      <c r="A37" s="72"/>
      <c r="B37" s="162"/>
      <c r="C37" s="94"/>
      <c r="D37" s="95"/>
      <c r="E37" s="96"/>
      <c r="F37" s="97"/>
      <c r="G37" s="97"/>
      <c r="H37" s="97"/>
      <c r="I37" s="98"/>
      <c r="K37" s="73"/>
      <c r="R37" s="67"/>
    </row>
    <row r="38" spans="1:25" ht="15" customHeight="1" x14ac:dyDescent="0.25">
      <c r="A38" s="35">
        <v>2</v>
      </c>
      <c r="B38" s="164" t="s">
        <v>5</v>
      </c>
      <c r="C38" s="55"/>
      <c r="D38" s="76"/>
      <c r="E38" s="56" t="s">
        <v>61</v>
      </c>
      <c r="F38" s="56"/>
      <c r="G38" s="56"/>
      <c r="H38" s="56"/>
      <c r="I38" s="57"/>
      <c r="R38" s="67"/>
    </row>
    <row r="39" spans="1:25" ht="15" customHeight="1" x14ac:dyDescent="0.25">
      <c r="A39" s="27"/>
      <c r="B39" s="165" t="s">
        <v>60</v>
      </c>
      <c r="C39" s="71"/>
      <c r="D39" s="77">
        <v>1</v>
      </c>
      <c r="E39" s="6">
        <v>950000</v>
      </c>
      <c r="F39" s="152"/>
      <c r="G39" s="101">
        <v>4</v>
      </c>
      <c r="H39" s="101">
        <v>2</v>
      </c>
      <c r="I39" s="75">
        <f>ROUND(D39*E39*G39+D39*E39*H39*$H$21,0)</f>
        <v>5738000</v>
      </c>
      <c r="K39" s="78"/>
      <c r="R39" s="67"/>
    </row>
    <row r="40" spans="1:25" ht="15" customHeight="1" x14ac:dyDescent="0.25">
      <c r="A40" s="36"/>
      <c r="B40" s="165" t="s">
        <v>101</v>
      </c>
      <c r="C40" s="71"/>
      <c r="D40" s="77">
        <v>1</v>
      </c>
      <c r="E40" s="6">
        <v>250000</v>
      </c>
      <c r="F40" s="152"/>
      <c r="G40" s="101">
        <v>4</v>
      </c>
      <c r="H40" s="101">
        <v>2</v>
      </c>
      <c r="I40" s="75">
        <f t="shared" ref="I40" si="2">+D40*E40*G40+D40*E40*H40*$H$21</f>
        <v>1510000</v>
      </c>
      <c r="K40" s="78"/>
      <c r="R40" s="67"/>
    </row>
    <row r="41" spans="1:25" ht="6.95" customHeight="1" x14ac:dyDescent="0.25">
      <c r="A41" s="72"/>
      <c r="B41" s="162"/>
      <c r="C41" s="94"/>
      <c r="D41" s="95"/>
      <c r="E41" s="96"/>
      <c r="F41" s="97"/>
      <c r="G41" s="97"/>
      <c r="H41" s="97"/>
      <c r="I41" s="98"/>
      <c r="K41" s="73"/>
      <c r="R41" s="67"/>
    </row>
    <row r="42" spans="1:25" ht="20.100000000000001" customHeight="1" x14ac:dyDescent="0.25">
      <c r="A42" s="72"/>
      <c r="B42" s="163" t="s">
        <v>6</v>
      </c>
      <c r="C42" s="42"/>
      <c r="D42" s="42"/>
      <c r="E42" s="42"/>
      <c r="F42" s="42"/>
      <c r="G42" s="42"/>
      <c r="H42" s="42"/>
      <c r="I42" s="99">
        <f>SUM(I39:I40)</f>
        <v>7248000</v>
      </c>
      <c r="J42" s="74"/>
      <c r="K42" s="74"/>
      <c r="R42" s="67"/>
    </row>
    <row r="43" spans="1:25" hidden="1" x14ac:dyDescent="0.25">
      <c r="A43" s="35">
        <v>3</v>
      </c>
      <c r="B43" s="163" t="s">
        <v>7</v>
      </c>
      <c r="C43" s="42"/>
      <c r="D43" s="71"/>
      <c r="E43" s="71"/>
      <c r="F43" s="71"/>
      <c r="G43" s="71"/>
      <c r="H43" s="71"/>
      <c r="I43" s="75"/>
      <c r="R43" s="67"/>
    </row>
    <row r="44" spans="1:25" ht="15" hidden="1" customHeight="1" x14ac:dyDescent="0.25">
      <c r="A44" s="35"/>
      <c r="B44" s="166" t="s">
        <v>8</v>
      </c>
      <c r="C44" s="59"/>
      <c r="D44" s="79"/>
      <c r="E44" s="79"/>
      <c r="F44" s="79"/>
      <c r="G44" s="79"/>
      <c r="H44" s="79"/>
      <c r="I44" s="60"/>
      <c r="J44" s="65" t="s">
        <v>56</v>
      </c>
      <c r="R44" s="67"/>
    </row>
    <row r="45" spans="1:25" s="39" customFormat="1" ht="18" hidden="1" customHeight="1" x14ac:dyDescent="0.25">
      <c r="A45" s="35"/>
      <c r="B45" s="163" t="s">
        <v>9</v>
      </c>
      <c r="C45" s="42"/>
      <c r="D45" s="42"/>
      <c r="E45" s="42"/>
      <c r="F45" s="42"/>
      <c r="G45" s="42"/>
      <c r="H45" s="42"/>
      <c r="I45" s="58">
        <f>SUM(I44:I44)</f>
        <v>0</v>
      </c>
      <c r="J45" s="74"/>
      <c r="K45" s="74"/>
      <c r="L45" s="115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</row>
    <row r="46" spans="1:25" ht="15" customHeight="1" x14ac:dyDescent="0.25">
      <c r="A46" s="72"/>
      <c r="B46" s="162"/>
      <c r="C46" s="94"/>
      <c r="D46" s="95"/>
      <c r="E46" s="96"/>
      <c r="F46" s="97"/>
      <c r="G46" s="97"/>
      <c r="H46" s="97"/>
      <c r="I46" s="98"/>
      <c r="K46" s="73"/>
      <c r="R46" s="67"/>
    </row>
    <row r="47" spans="1:25" ht="15" customHeight="1" x14ac:dyDescent="0.25">
      <c r="A47" s="35">
        <v>4</v>
      </c>
      <c r="B47" s="164" t="s">
        <v>10</v>
      </c>
      <c r="C47" s="55"/>
      <c r="D47" s="80"/>
      <c r="E47" s="80"/>
      <c r="F47" s="106" t="s">
        <v>62</v>
      </c>
      <c r="G47" s="106"/>
      <c r="H47" s="106"/>
      <c r="I47" s="81"/>
      <c r="R47" s="67"/>
    </row>
    <row r="48" spans="1:25" ht="15" customHeight="1" x14ac:dyDescent="0.25">
      <c r="A48" s="72"/>
      <c r="B48" s="165" t="s">
        <v>11</v>
      </c>
      <c r="C48" s="71"/>
      <c r="D48" s="71"/>
      <c r="E48" s="71"/>
      <c r="F48" s="103">
        <v>4.8899999999999996E-4</v>
      </c>
      <c r="G48" s="103"/>
      <c r="H48" s="103"/>
      <c r="I48" s="75">
        <f>ROUND(($F$11*F48),0)</f>
        <v>772131</v>
      </c>
      <c r="R48" s="67"/>
    </row>
    <row r="49" spans="1:25" ht="15" customHeight="1" x14ac:dyDescent="0.25">
      <c r="A49" s="72"/>
      <c r="B49" s="165" t="s">
        <v>12</v>
      </c>
      <c r="C49" s="71"/>
      <c r="D49" s="71"/>
      <c r="E49" s="71"/>
      <c r="F49" s="104">
        <v>6.0899999999999995E-4</v>
      </c>
      <c r="G49" s="104"/>
      <c r="H49" s="104"/>
      <c r="I49" s="75">
        <f t="shared" ref="I49:I53" si="3">ROUND(($F$11*F49),0)</f>
        <v>961611</v>
      </c>
      <c r="R49" s="67"/>
    </row>
    <row r="50" spans="1:25" ht="15" customHeight="1" x14ac:dyDescent="0.25">
      <c r="A50" s="72"/>
      <c r="B50" s="165" t="s">
        <v>13</v>
      </c>
      <c r="C50" s="71"/>
      <c r="D50" s="71"/>
      <c r="E50" s="71"/>
      <c r="F50" s="104">
        <v>2.3999999999999998E-3</v>
      </c>
      <c r="G50" s="104"/>
      <c r="H50" s="104"/>
      <c r="I50" s="75">
        <f t="shared" si="3"/>
        <v>3789598</v>
      </c>
      <c r="R50" s="67"/>
    </row>
    <row r="51" spans="1:25" ht="15" customHeight="1" x14ac:dyDescent="0.25">
      <c r="A51" s="72"/>
      <c r="B51" s="165" t="s">
        <v>44</v>
      </c>
      <c r="C51" s="71"/>
      <c r="D51" s="71"/>
      <c r="E51" s="71"/>
      <c r="F51" s="104">
        <v>2.712E-3</v>
      </c>
      <c r="G51" s="104"/>
      <c r="H51" s="104"/>
      <c r="I51" s="75">
        <f t="shared" si="3"/>
        <v>4282246</v>
      </c>
      <c r="R51" s="67"/>
    </row>
    <row r="52" spans="1:25" ht="15" customHeight="1" x14ac:dyDescent="0.25">
      <c r="A52" s="82"/>
      <c r="B52" s="165" t="s">
        <v>14</v>
      </c>
      <c r="C52" s="71"/>
      <c r="D52" s="71"/>
      <c r="E52" s="71"/>
      <c r="F52" s="104">
        <v>2.032E-3</v>
      </c>
      <c r="G52" s="104"/>
      <c r="H52" s="104"/>
      <c r="I52" s="75">
        <f t="shared" si="3"/>
        <v>3208526</v>
      </c>
      <c r="R52" s="67"/>
    </row>
    <row r="53" spans="1:25" ht="15" customHeight="1" x14ac:dyDescent="0.25">
      <c r="A53" s="82"/>
      <c r="B53" s="165" t="s">
        <v>15</v>
      </c>
      <c r="C53" s="71"/>
      <c r="D53" s="71"/>
      <c r="E53" s="71"/>
      <c r="F53" s="104">
        <v>1.8090000000000001E-3</v>
      </c>
      <c r="G53" s="104"/>
      <c r="H53" s="104"/>
      <c r="I53" s="75">
        <f t="shared" si="3"/>
        <v>2856410</v>
      </c>
      <c r="R53" s="67"/>
    </row>
    <row r="54" spans="1:25" ht="6.95" customHeight="1" x14ac:dyDescent="0.25">
      <c r="A54" s="72"/>
      <c r="B54" s="162"/>
      <c r="C54" s="94"/>
      <c r="D54" s="95"/>
      <c r="E54" s="96"/>
      <c r="F54" s="97"/>
      <c r="G54" s="97"/>
      <c r="H54" s="97"/>
      <c r="I54" s="98"/>
      <c r="K54" s="73"/>
      <c r="R54" s="67"/>
    </row>
    <row r="55" spans="1:25" s="39" customFormat="1" ht="20.100000000000001" customHeight="1" x14ac:dyDescent="0.25">
      <c r="A55" s="40"/>
      <c r="B55" s="163" t="s">
        <v>16</v>
      </c>
      <c r="C55" s="90"/>
      <c r="D55" s="90"/>
      <c r="E55" s="90"/>
      <c r="F55" s="105">
        <f>SUM(F48:F53)</f>
        <v>1.0050999999999999E-2</v>
      </c>
      <c r="G55" s="105"/>
      <c r="H55" s="105"/>
      <c r="I55" s="99">
        <f>SUM(I48:I53)</f>
        <v>15870522</v>
      </c>
      <c r="J55" s="74"/>
      <c r="K55" s="74"/>
      <c r="L55" s="115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</row>
    <row r="56" spans="1:25" ht="15" customHeight="1" x14ac:dyDescent="0.25">
      <c r="A56" s="72"/>
      <c r="B56" s="162"/>
      <c r="C56" s="94"/>
      <c r="D56" s="95"/>
      <c r="E56" s="96"/>
      <c r="F56" s="97"/>
      <c r="G56" s="97"/>
      <c r="H56" s="97"/>
      <c r="I56" s="98"/>
      <c r="K56" s="73"/>
      <c r="R56" s="67"/>
    </row>
    <row r="57" spans="1:25" ht="15" customHeight="1" x14ac:dyDescent="0.25">
      <c r="A57" s="40">
        <v>5</v>
      </c>
      <c r="B57" s="164" t="s">
        <v>17</v>
      </c>
      <c r="C57" s="55"/>
      <c r="D57" s="76"/>
      <c r="E57" s="80" t="s">
        <v>63</v>
      </c>
      <c r="F57" s="76"/>
      <c r="G57" s="76"/>
      <c r="H57" s="76"/>
      <c r="I57" s="81"/>
      <c r="R57" s="67"/>
    </row>
    <row r="58" spans="1:25" ht="15" customHeight="1" x14ac:dyDescent="0.25">
      <c r="A58" s="82"/>
      <c r="B58" s="165" t="s">
        <v>18</v>
      </c>
      <c r="C58" s="71"/>
      <c r="D58" s="83">
        <v>1</v>
      </c>
      <c r="E58" s="6">
        <v>300000</v>
      </c>
      <c r="F58" s="46">
        <v>1</v>
      </c>
      <c r="G58" s="101">
        <v>4</v>
      </c>
      <c r="H58" s="101">
        <v>2</v>
      </c>
      <c r="I58" s="75">
        <f>+ROUND(D58*E58*F58*G58+D58*F58*H58*$H$21,0)</f>
        <v>1200002</v>
      </c>
      <c r="K58" s="70"/>
      <c r="R58" s="67"/>
    </row>
    <row r="59" spans="1:25" ht="15" customHeight="1" x14ac:dyDescent="0.25">
      <c r="A59" s="82"/>
      <c r="B59" s="165" t="s">
        <v>19</v>
      </c>
      <c r="C59" s="71"/>
      <c r="D59" s="83">
        <v>1</v>
      </c>
      <c r="E59" s="6">
        <v>1100000</v>
      </c>
      <c r="F59" s="46">
        <v>1</v>
      </c>
      <c r="G59" s="46"/>
      <c r="H59" s="46"/>
      <c r="I59" s="75">
        <f>+D59*E59</f>
        <v>1100000</v>
      </c>
      <c r="K59" s="70"/>
      <c r="R59" s="67"/>
    </row>
    <row r="60" spans="1:25" ht="6.95" customHeight="1" x14ac:dyDescent="0.25">
      <c r="A60" s="72"/>
      <c r="B60" s="162"/>
      <c r="C60" s="94"/>
      <c r="D60" s="95"/>
      <c r="E60" s="96"/>
      <c r="F60" s="97"/>
      <c r="G60" s="97"/>
      <c r="H60" s="97"/>
      <c r="I60" s="98"/>
      <c r="K60" s="73"/>
      <c r="R60" s="67"/>
    </row>
    <row r="61" spans="1:25" s="39" customFormat="1" ht="20.100000000000001" customHeight="1" x14ac:dyDescent="0.25">
      <c r="A61" s="40"/>
      <c r="B61" s="163" t="s">
        <v>20</v>
      </c>
      <c r="C61" s="42"/>
      <c r="D61" s="42"/>
      <c r="E61" s="42"/>
      <c r="F61" s="42"/>
      <c r="G61" s="42"/>
      <c r="H61" s="42"/>
      <c r="I61" s="99">
        <f>SUM(I58:I59)</f>
        <v>2300002</v>
      </c>
      <c r="J61" s="74"/>
      <c r="K61" s="74"/>
      <c r="L61" s="115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</row>
    <row r="62" spans="1:25" ht="15" customHeight="1" x14ac:dyDescent="0.25">
      <c r="A62" s="72"/>
      <c r="B62" s="162"/>
      <c r="C62" s="94"/>
      <c r="D62" s="95"/>
      <c r="E62" s="96"/>
      <c r="F62" s="97"/>
      <c r="G62" s="97"/>
      <c r="H62" s="97"/>
      <c r="I62" s="98"/>
      <c r="K62" s="73"/>
      <c r="R62" s="67"/>
    </row>
    <row r="63" spans="1:25" ht="15" customHeight="1" x14ac:dyDescent="0.25">
      <c r="A63" s="40">
        <v>6</v>
      </c>
      <c r="B63" s="164" t="s">
        <v>21</v>
      </c>
      <c r="C63" s="55"/>
      <c r="D63" s="76"/>
      <c r="E63" s="76"/>
      <c r="F63" s="106" t="s">
        <v>62</v>
      </c>
      <c r="G63" s="106"/>
      <c r="H63" s="106"/>
      <c r="I63" s="81"/>
      <c r="R63" s="67"/>
    </row>
    <row r="64" spans="1:25" ht="15" customHeight="1" x14ac:dyDescent="0.25">
      <c r="A64" s="82"/>
      <c r="B64" s="165" t="s">
        <v>22</v>
      </c>
      <c r="C64" s="71"/>
      <c r="D64" s="253"/>
      <c r="E64" s="253"/>
      <c r="F64" s="46">
        <f>6.9/1000</f>
        <v>6.9000000000000008E-3</v>
      </c>
      <c r="G64" s="46"/>
      <c r="H64" s="46"/>
      <c r="I64" s="75">
        <f t="shared" ref="I64:I69" si="4">ROUND(($F$11*F64),0)</f>
        <v>10895094</v>
      </c>
      <c r="R64" s="67"/>
    </row>
    <row r="65" spans="1:25" ht="15" customHeight="1" x14ac:dyDescent="0.25">
      <c r="A65" s="82"/>
      <c r="B65" s="165" t="s">
        <v>23</v>
      </c>
      <c r="C65" s="71"/>
      <c r="D65" s="152"/>
      <c r="E65" s="152"/>
      <c r="F65" s="46">
        <f>4/1000</f>
        <v>4.0000000000000001E-3</v>
      </c>
      <c r="G65" s="46"/>
      <c r="H65" s="46"/>
      <c r="I65" s="75">
        <f>ROUND(($F$11*F65),0)</f>
        <v>6315997</v>
      </c>
      <c r="R65" s="67"/>
    </row>
    <row r="66" spans="1:25" ht="15" customHeight="1" x14ac:dyDescent="0.25">
      <c r="A66" s="82"/>
      <c r="B66" s="165" t="s">
        <v>126</v>
      </c>
      <c r="C66" s="71"/>
      <c r="D66" s="152"/>
      <c r="E66" s="152"/>
      <c r="F66" s="46">
        <v>0.02</v>
      </c>
      <c r="G66" s="46"/>
      <c r="H66" s="46"/>
      <c r="I66" s="75">
        <f t="shared" si="4"/>
        <v>31579984</v>
      </c>
      <c r="R66" s="67"/>
    </row>
    <row r="67" spans="1:25" ht="15" customHeight="1" x14ac:dyDescent="0.25">
      <c r="A67" s="82"/>
      <c r="B67" s="165" t="s">
        <v>24</v>
      </c>
      <c r="C67" s="71"/>
      <c r="D67" s="152"/>
      <c r="E67" s="152"/>
      <c r="F67" s="46">
        <v>0.01</v>
      </c>
      <c r="G67" s="46"/>
      <c r="H67" s="46"/>
      <c r="I67" s="75">
        <f t="shared" si="4"/>
        <v>15789992</v>
      </c>
      <c r="R67" s="67"/>
    </row>
    <row r="68" spans="1:25" ht="15" customHeight="1" x14ac:dyDescent="0.25">
      <c r="A68" s="82"/>
      <c r="B68" s="165" t="s">
        <v>25</v>
      </c>
      <c r="C68" s="71"/>
      <c r="D68" s="152"/>
      <c r="E68" s="152"/>
      <c r="F68" s="46">
        <v>5.0000000000000001E-3</v>
      </c>
      <c r="G68" s="46"/>
      <c r="H68" s="46"/>
      <c r="I68" s="75">
        <f t="shared" si="4"/>
        <v>7894996</v>
      </c>
      <c r="R68" s="67"/>
    </row>
    <row r="69" spans="1:25" ht="15" customHeight="1" x14ac:dyDescent="0.25">
      <c r="A69" s="82"/>
      <c r="B69" s="165" t="s">
        <v>26</v>
      </c>
      <c r="C69" s="71"/>
      <c r="D69" s="152"/>
      <c r="E69" s="152"/>
      <c r="F69" s="46">
        <v>0.01</v>
      </c>
      <c r="G69" s="46"/>
      <c r="H69" s="46"/>
      <c r="I69" s="75">
        <f t="shared" si="4"/>
        <v>15789992</v>
      </c>
      <c r="R69" s="67"/>
    </row>
    <row r="70" spans="1:25" ht="24.95" customHeight="1" x14ac:dyDescent="0.25">
      <c r="A70" s="82"/>
      <c r="B70" s="167" t="s">
        <v>83</v>
      </c>
      <c r="C70" s="85"/>
      <c r="D70" s="152"/>
      <c r="E70" s="152"/>
      <c r="F70" s="46">
        <v>0.05</v>
      </c>
      <c r="G70" s="46"/>
      <c r="H70" s="46"/>
      <c r="I70" s="75">
        <f>ROUND(($F$11*F70),0)</f>
        <v>78949959</v>
      </c>
      <c r="R70" s="67"/>
    </row>
    <row r="71" spans="1:25" ht="6.95" customHeight="1" x14ac:dyDescent="0.25">
      <c r="A71" s="72"/>
      <c r="B71" s="162"/>
      <c r="C71" s="94"/>
      <c r="D71" s="95"/>
      <c r="E71" s="96"/>
      <c r="F71" s="97"/>
      <c r="G71" s="97"/>
      <c r="H71" s="97"/>
      <c r="I71" s="98"/>
      <c r="K71" s="73"/>
      <c r="R71" s="67"/>
    </row>
    <row r="72" spans="1:25" s="39" customFormat="1" ht="20.100000000000001" customHeight="1" x14ac:dyDescent="0.25">
      <c r="A72" s="40"/>
      <c r="B72" s="163" t="s">
        <v>27</v>
      </c>
      <c r="C72" s="42"/>
      <c r="D72" s="42"/>
      <c r="E72" s="42"/>
      <c r="F72" s="42"/>
      <c r="G72" s="42"/>
      <c r="H72" s="42"/>
      <c r="I72" s="99">
        <f>SUM(I64:I70)</f>
        <v>167216014</v>
      </c>
      <c r="J72" s="74"/>
      <c r="K72" s="74"/>
      <c r="L72" s="115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</row>
    <row r="73" spans="1:25" ht="15" customHeight="1" x14ac:dyDescent="0.25">
      <c r="A73" s="72"/>
      <c r="B73" s="162"/>
      <c r="C73" s="94"/>
      <c r="D73" s="95"/>
      <c r="E73" s="96"/>
      <c r="F73" s="97"/>
      <c r="G73" s="97"/>
      <c r="H73" s="97"/>
      <c r="I73" s="98"/>
      <c r="K73" s="73"/>
      <c r="R73" s="67"/>
    </row>
    <row r="74" spans="1:25" ht="15" customHeight="1" x14ac:dyDescent="0.25">
      <c r="A74" s="40">
        <v>7</v>
      </c>
      <c r="B74" s="164" t="s">
        <v>28</v>
      </c>
      <c r="C74" s="55"/>
      <c r="D74" s="76"/>
      <c r="E74" s="76"/>
      <c r="F74" s="106" t="s">
        <v>61</v>
      </c>
      <c r="G74" s="106"/>
      <c r="H74" s="106"/>
      <c r="I74" s="81"/>
      <c r="R74" s="67"/>
    </row>
    <row r="75" spans="1:25" ht="45" x14ac:dyDescent="0.25">
      <c r="A75" s="72"/>
      <c r="B75" s="172" t="s">
        <v>113</v>
      </c>
      <c r="C75" s="47"/>
      <c r="D75" s="44"/>
      <c r="E75" s="44"/>
      <c r="F75" s="6">
        <v>0</v>
      </c>
      <c r="G75" s="48"/>
      <c r="H75" s="48"/>
      <c r="I75" s="86">
        <f>+F75</f>
        <v>0</v>
      </c>
      <c r="R75" s="67"/>
    </row>
    <row r="76" spans="1:25" ht="15" customHeight="1" x14ac:dyDescent="0.25">
      <c r="A76" s="72"/>
      <c r="B76" s="169" t="s">
        <v>111</v>
      </c>
      <c r="C76" s="47"/>
      <c r="D76" s="44"/>
      <c r="E76" s="44"/>
      <c r="F76" s="6">
        <v>0</v>
      </c>
      <c r="G76" s="48"/>
      <c r="H76" s="48"/>
      <c r="I76" s="86">
        <f>+F76</f>
        <v>0</v>
      </c>
      <c r="R76" s="67"/>
    </row>
    <row r="77" spans="1:25" ht="33.75" x14ac:dyDescent="0.25">
      <c r="A77" s="72"/>
      <c r="B77" s="172" t="s">
        <v>112</v>
      </c>
      <c r="C77" s="47"/>
      <c r="D77" s="44"/>
      <c r="E77" s="44"/>
      <c r="F77" s="6">
        <v>0</v>
      </c>
      <c r="G77" s="48"/>
      <c r="H77" s="48"/>
      <c r="I77" s="86">
        <f>+F77</f>
        <v>0</v>
      </c>
      <c r="R77" s="67"/>
    </row>
    <row r="78" spans="1:25" s="67" customFormat="1" ht="15" customHeight="1" x14ac:dyDescent="0.25">
      <c r="A78" s="72"/>
      <c r="B78" s="169" t="s">
        <v>98</v>
      </c>
      <c r="C78" s="47"/>
      <c r="D78" s="44"/>
      <c r="E78" s="44"/>
      <c r="F78" s="6">
        <v>125000</v>
      </c>
      <c r="G78" s="101">
        <v>4</v>
      </c>
      <c r="H78" s="101">
        <v>2</v>
      </c>
      <c r="I78" s="86">
        <f>ROUND(F78*G78+F78*H78*$H$21,0)</f>
        <v>755000</v>
      </c>
      <c r="J78" s="65"/>
      <c r="K78" s="37"/>
      <c r="L78" s="112"/>
    </row>
    <row r="79" spans="1:25" s="67" customFormat="1" ht="15" customHeight="1" x14ac:dyDescent="0.25">
      <c r="A79" s="72"/>
      <c r="B79" s="169" t="s">
        <v>99</v>
      </c>
      <c r="C79" s="47"/>
      <c r="D79" s="44"/>
      <c r="E79" s="44"/>
      <c r="F79" s="6">
        <v>100000</v>
      </c>
      <c r="G79" s="101">
        <v>0</v>
      </c>
      <c r="H79" s="101">
        <v>0</v>
      </c>
      <c r="I79" s="86">
        <f t="shared" ref="I79:I93" si="5">ROUND(F79*G79+F79*H79*$H$21,0)</f>
        <v>0</v>
      </c>
      <c r="J79" s="65"/>
      <c r="K79" s="37"/>
      <c r="L79" s="112"/>
    </row>
    <row r="80" spans="1:25" s="67" customFormat="1" ht="15" customHeight="1" x14ac:dyDescent="0.25">
      <c r="A80" s="72"/>
      <c r="B80" s="169" t="s">
        <v>100</v>
      </c>
      <c r="C80" s="47"/>
      <c r="D80" s="44"/>
      <c r="E80" s="44"/>
      <c r="F80" s="6">
        <v>25000</v>
      </c>
      <c r="G80" s="101">
        <v>4</v>
      </c>
      <c r="H80" s="101">
        <v>2</v>
      </c>
      <c r="I80" s="86">
        <f t="shared" si="5"/>
        <v>151000</v>
      </c>
      <c r="J80" s="65"/>
      <c r="K80" s="37"/>
      <c r="L80" s="112"/>
    </row>
    <row r="81" spans="1:25" s="67" customFormat="1" ht="15" customHeight="1" x14ac:dyDescent="0.25">
      <c r="A81" s="82"/>
      <c r="B81" s="169" t="s">
        <v>29</v>
      </c>
      <c r="C81" s="47"/>
      <c r="D81" s="44"/>
      <c r="E81" s="45"/>
      <c r="F81" s="6" t="e">
        <f>+#REF!</f>
        <v>#REF!</v>
      </c>
      <c r="G81" s="101">
        <v>0</v>
      </c>
      <c r="H81" s="101">
        <v>0</v>
      </c>
      <c r="I81" s="86" t="e">
        <f t="shared" si="5"/>
        <v>#REF!</v>
      </c>
      <c r="J81" s="65"/>
      <c r="K81" s="37"/>
      <c r="L81" s="112"/>
    </row>
    <row r="82" spans="1:25" s="67" customFormat="1" ht="15" customHeight="1" x14ac:dyDescent="0.25">
      <c r="A82" s="82"/>
      <c r="B82" s="160" t="s">
        <v>30</v>
      </c>
      <c r="C82" s="43"/>
      <c r="D82" s="44"/>
      <c r="E82" s="44"/>
      <c r="F82" s="6">
        <v>18000</v>
      </c>
      <c r="G82" s="101">
        <v>4</v>
      </c>
      <c r="H82" s="101">
        <v>2</v>
      </c>
      <c r="I82" s="86">
        <f t="shared" si="5"/>
        <v>108720</v>
      </c>
      <c r="J82" s="65"/>
      <c r="K82" s="37"/>
      <c r="L82" s="112"/>
    </row>
    <row r="83" spans="1:25" s="67" customFormat="1" ht="15" customHeight="1" x14ac:dyDescent="0.25">
      <c r="A83" s="82"/>
      <c r="B83" s="169" t="s">
        <v>97</v>
      </c>
      <c r="C83" s="47"/>
      <c r="D83" s="44"/>
      <c r="E83" s="44"/>
      <c r="F83" s="6">
        <v>75000</v>
      </c>
      <c r="G83" s="101">
        <v>1</v>
      </c>
      <c r="H83" s="101">
        <v>0</v>
      </c>
      <c r="I83" s="86">
        <f t="shared" si="5"/>
        <v>75000</v>
      </c>
      <c r="J83" s="65"/>
      <c r="K83" s="37"/>
      <c r="L83" s="112"/>
    </row>
    <row r="84" spans="1:25" s="67" customFormat="1" ht="15" customHeight="1" x14ac:dyDescent="0.25">
      <c r="A84" s="87"/>
      <c r="B84" s="169" t="s">
        <v>106</v>
      </c>
      <c r="C84" s="51"/>
      <c r="D84" s="52"/>
      <c r="E84" s="52"/>
      <c r="F84" s="53">
        <v>100000</v>
      </c>
      <c r="G84" s="53"/>
      <c r="H84" s="53"/>
      <c r="I84" s="86">
        <f t="shared" si="5"/>
        <v>0</v>
      </c>
      <c r="K84" s="54"/>
      <c r="L84" s="112"/>
    </row>
    <row r="85" spans="1:25" s="67" customFormat="1" ht="15" customHeight="1" x14ac:dyDescent="0.25">
      <c r="A85" s="82"/>
      <c r="B85" s="169" t="s">
        <v>107</v>
      </c>
      <c r="C85" s="47"/>
      <c r="D85" s="44"/>
      <c r="E85" s="44"/>
      <c r="F85" s="6">
        <v>10000</v>
      </c>
      <c r="G85" s="6"/>
      <c r="H85" s="6"/>
      <c r="I85" s="86">
        <f t="shared" si="5"/>
        <v>0</v>
      </c>
      <c r="J85" s="65"/>
      <c r="K85" s="37"/>
      <c r="L85" s="112"/>
    </row>
    <row r="86" spans="1:25" s="67" customFormat="1" ht="15" customHeight="1" x14ac:dyDescent="0.25">
      <c r="A86" s="82"/>
      <c r="B86" s="160" t="s">
        <v>31</v>
      </c>
      <c r="C86" s="43"/>
      <c r="D86" s="44"/>
      <c r="E86" s="44"/>
      <c r="F86" s="6">
        <v>0</v>
      </c>
      <c r="G86" s="6"/>
      <c r="H86" s="6"/>
      <c r="I86" s="86">
        <f t="shared" si="5"/>
        <v>0</v>
      </c>
      <c r="J86" s="65"/>
      <c r="K86" s="37"/>
      <c r="L86" s="112"/>
    </row>
    <row r="87" spans="1:25" s="67" customFormat="1" ht="15" customHeight="1" x14ac:dyDescent="0.25">
      <c r="A87" s="72"/>
      <c r="B87" s="169" t="s">
        <v>32</v>
      </c>
      <c r="C87" s="47"/>
      <c r="D87" s="44"/>
      <c r="E87" s="44"/>
      <c r="F87" s="6">
        <v>18000</v>
      </c>
      <c r="G87" s="101">
        <v>4</v>
      </c>
      <c r="H87" s="101">
        <v>2</v>
      </c>
      <c r="I87" s="86">
        <f t="shared" si="5"/>
        <v>108720</v>
      </c>
      <c r="J87" s="65"/>
      <c r="K87" s="37"/>
      <c r="L87" s="112"/>
    </row>
    <row r="88" spans="1:25" s="67" customFormat="1" ht="15" customHeight="1" x14ac:dyDescent="0.25">
      <c r="A88" s="72"/>
      <c r="B88" s="160" t="s">
        <v>33</v>
      </c>
      <c r="C88" s="43"/>
      <c r="D88" s="44"/>
      <c r="E88" s="44"/>
      <c r="F88" s="6">
        <v>15000</v>
      </c>
      <c r="G88" s="101">
        <v>4</v>
      </c>
      <c r="H88" s="101">
        <v>2</v>
      </c>
      <c r="I88" s="86">
        <f t="shared" si="5"/>
        <v>90600</v>
      </c>
      <c r="J88" s="65"/>
      <c r="K88" s="37"/>
      <c r="L88" s="112"/>
    </row>
    <row r="89" spans="1:25" s="67" customFormat="1" ht="24.95" customHeight="1" x14ac:dyDescent="0.25">
      <c r="A89" s="72"/>
      <c r="B89" s="167" t="s">
        <v>90</v>
      </c>
      <c r="C89" s="49"/>
      <c r="D89" s="44"/>
      <c r="E89" s="44"/>
      <c r="F89" s="6">
        <v>100000</v>
      </c>
      <c r="G89" s="101">
        <v>4</v>
      </c>
      <c r="H89" s="101">
        <v>2</v>
      </c>
      <c r="I89" s="86">
        <f t="shared" si="5"/>
        <v>604000</v>
      </c>
      <c r="J89" s="65"/>
      <c r="K89" s="37"/>
      <c r="L89" s="112"/>
    </row>
    <row r="90" spans="1:25" ht="15" customHeight="1" x14ac:dyDescent="0.25">
      <c r="A90" s="72"/>
      <c r="B90" s="160" t="s">
        <v>34</v>
      </c>
      <c r="C90" s="43"/>
      <c r="D90" s="44"/>
      <c r="E90" s="44"/>
      <c r="F90" s="6">
        <v>0</v>
      </c>
      <c r="G90" s="6"/>
      <c r="H90" s="6"/>
      <c r="I90" s="86">
        <f t="shared" si="5"/>
        <v>0</v>
      </c>
      <c r="K90" s="37"/>
      <c r="R90" s="67"/>
    </row>
    <row r="91" spans="1:25" ht="15" customHeight="1" x14ac:dyDescent="0.25">
      <c r="A91" s="72"/>
      <c r="B91" s="169" t="s">
        <v>35</v>
      </c>
      <c r="C91" s="47"/>
      <c r="D91" s="44"/>
      <c r="E91" s="44"/>
      <c r="F91" s="6">
        <v>100000</v>
      </c>
      <c r="G91" s="101">
        <v>4</v>
      </c>
      <c r="H91" s="101">
        <v>2</v>
      </c>
      <c r="I91" s="86">
        <f t="shared" si="5"/>
        <v>604000</v>
      </c>
      <c r="K91" s="37"/>
      <c r="R91" s="67"/>
    </row>
    <row r="92" spans="1:25" ht="15" customHeight="1" x14ac:dyDescent="0.25">
      <c r="A92" s="72"/>
      <c r="B92" s="169" t="s">
        <v>104</v>
      </c>
      <c r="C92" s="47"/>
      <c r="D92" s="44"/>
      <c r="E92" s="44"/>
      <c r="F92" s="6" t="e">
        <f>+#REF!</f>
        <v>#REF!</v>
      </c>
      <c r="G92" s="84">
        <v>2</v>
      </c>
      <c r="H92" s="84">
        <v>0</v>
      </c>
      <c r="I92" s="86" t="e">
        <f t="shared" si="5"/>
        <v>#REF!</v>
      </c>
      <c r="K92" s="37"/>
      <c r="R92" s="67"/>
    </row>
    <row r="93" spans="1:25" ht="15" customHeight="1" x14ac:dyDescent="0.25">
      <c r="A93" s="72"/>
      <c r="B93" s="169" t="s">
        <v>59</v>
      </c>
      <c r="C93" s="50"/>
      <c r="D93" s="44"/>
      <c r="E93" s="44"/>
      <c r="F93" s="6">
        <v>75000</v>
      </c>
      <c r="G93" s="101">
        <v>4</v>
      </c>
      <c r="H93" s="101">
        <v>2</v>
      </c>
      <c r="I93" s="86">
        <f t="shared" si="5"/>
        <v>453000</v>
      </c>
      <c r="K93" s="37"/>
      <c r="R93" s="67"/>
    </row>
    <row r="94" spans="1:25" ht="6.95" customHeight="1" x14ac:dyDescent="0.25">
      <c r="A94" s="72"/>
      <c r="B94" s="93"/>
      <c r="C94" s="94"/>
      <c r="D94" s="95"/>
      <c r="E94" s="96"/>
      <c r="F94" s="97"/>
      <c r="G94" s="97"/>
      <c r="H94" s="97"/>
      <c r="I94" s="98"/>
      <c r="K94" s="73"/>
      <c r="R94" s="67"/>
    </row>
    <row r="95" spans="1:25" s="39" customFormat="1" ht="20.100000000000001" customHeight="1" x14ac:dyDescent="0.25">
      <c r="A95" s="40"/>
      <c r="B95" s="42" t="s">
        <v>36</v>
      </c>
      <c r="C95" s="42"/>
      <c r="D95" s="42"/>
      <c r="E95" s="42"/>
      <c r="F95" s="42"/>
      <c r="G95" s="42"/>
      <c r="H95" s="42"/>
      <c r="I95" s="99" t="e">
        <f>SUM(I75:I93)</f>
        <v>#REF!</v>
      </c>
      <c r="J95" s="74"/>
      <c r="K95" s="74"/>
      <c r="L95" s="115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</row>
    <row r="96" spans="1:25" ht="15" customHeight="1" x14ac:dyDescent="0.25">
      <c r="A96" s="72"/>
      <c r="B96" s="93"/>
      <c r="C96" s="94"/>
      <c r="D96" s="95"/>
      <c r="E96" s="96"/>
      <c r="F96" s="97"/>
      <c r="G96" s="97"/>
      <c r="H96" s="97"/>
      <c r="I96" s="98"/>
      <c r="K96" s="73"/>
      <c r="R96" s="67"/>
    </row>
    <row r="97" spans="1:25" ht="20.100000000000001" customHeight="1" x14ac:dyDescent="0.25">
      <c r="A97" s="82"/>
      <c r="B97" s="244" t="s">
        <v>37</v>
      </c>
      <c r="C97" s="244"/>
      <c r="D97" s="244"/>
      <c r="E97" s="244"/>
      <c r="F97" s="156" t="e">
        <f>+ROUND(J97/F12,4)</f>
        <v>#REF!</v>
      </c>
      <c r="G97" s="76"/>
      <c r="H97" s="76"/>
      <c r="I97" s="99" t="e">
        <f>ROUND(F97*$F$12,0)</f>
        <v>#REF!</v>
      </c>
      <c r="J97" s="116" t="e">
        <f>+I36+I42+I55+I61+I72+I95</f>
        <v>#REF!</v>
      </c>
      <c r="R97" s="67"/>
    </row>
    <row r="98" spans="1:25" ht="6.95" customHeight="1" x14ac:dyDescent="0.25">
      <c r="A98" s="88"/>
      <c r="B98" s="88"/>
      <c r="C98" s="88"/>
      <c r="D98" s="88"/>
      <c r="E98" s="88"/>
      <c r="F98" s="157"/>
      <c r="G98" s="69"/>
      <c r="H98" s="69"/>
      <c r="I98" s="109"/>
      <c r="J98" s="69"/>
      <c r="L98" s="117"/>
      <c r="R98" s="67"/>
    </row>
    <row r="99" spans="1:25" ht="20.100000000000001" customHeight="1" x14ac:dyDescent="0.25">
      <c r="A99" s="82"/>
      <c r="B99" s="244" t="s">
        <v>102</v>
      </c>
      <c r="C99" s="244"/>
      <c r="D99" s="244"/>
      <c r="E99" s="244"/>
      <c r="F99" s="156">
        <v>0.01</v>
      </c>
      <c r="G99" s="76"/>
      <c r="H99" s="76"/>
      <c r="I99" s="99">
        <f>ROUND(F99*$F$12,0)-1</f>
        <v>11446999</v>
      </c>
      <c r="R99" s="67"/>
    </row>
    <row r="100" spans="1:25" ht="6.95" customHeight="1" x14ac:dyDescent="0.25">
      <c r="A100" s="88"/>
      <c r="B100" s="41"/>
      <c r="C100" s="41"/>
      <c r="D100" s="88"/>
      <c r="E100" s="88"/>
      <c r="F100" s="157"/>
      <c r="G100" s="69"/>
      <c r="H100" s="69"/>
      <c r="I100" s="109"/>
      <c r="J100" s="69"/>
      <c r="L100" s="117"/>
      <c r="R100" s="67"/>
    </row>
    <row r="101" spans="1:25" ht="20.100000000000001" customHeight="1" x14ac:dyDescent="0.25">
      <c r="A101" s="82"/>
      <c r="B101" s="244" t="s">
        <v>89</v>
      </c>
      <c r="C101" s="244"/>
      <c r="D101" s="244"/>
      <c r="E101" s="244"/>
      <c r="F101" s="156">
        <v>0.05</v>
      </c>
      <c r="G101" s="76"/>
      <c r="H101" s="76"/>
      <c r="I101" s="99">
        <f>ROUND(F101*$F$12,0)</f>
        <v>57235000</v>
      </c>
      <c r="R101" s="67"/>
    </row>
    <row r="102" spans="1:25" ht="6.95" customHeight="1" x14ac:dyDescent="0.25">
      <c r="A102" s="88"/>
      <c r="B102" s="2"/>
      <c r="C102" s="2"/>
      <c r="D102" s="69"/>
      <c r="E102" s="69"/>
      <c r="F102" s="158"/>
      <c r="G102" s="69"/>
      <c r="H102" s="69"/>
      <c r="I102" s="78"/>
      <c r="J102" s="69"/>
      <c r="L102" s="117"/>
      <c r="R102" s="67"/>
    </row>
    <row r="103" spans="1:25" s="39" customFormat="1" ht="20.100000000000001" customHeight="1" x14ac:dyDescent="0.25">
      <c r="A103" s="40"/>
      <c r="B103" s="245" t="s">
        <v>96</v>
      </c>
      <c r="C103" s="246"/>
      <c r="D103" s="246"/>
      <c r="E103" s="247"/>
      <c r="F103" s="159" t="e">
        <f>SUM(F97:F101)</f>
        <v>#REF!</v>
      </c>
      <c r="G103" s="76"/>
      <c r="H103" s="76"/>
      <c r="I103" s="99" t="e">
        <f>+ROUND(F103*F12,0)</f>
        <v>#REF!</v>
      </c>
      <c r="J103" s="89">
        <v>434299180</v>
      </c>
      <c r="K103" s="74"/>
      <c r="L103" s="11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</row>
    <row r="104" spans="1:25" x14ac:dyDescent="0.25">
      <c r="A104" s="82"/>
      <c r="B104" s="69"/>
      <c r="C104" s="69"/>
      <c r="D104" s="69"/>
      <c r="E104" s="69"/>
      <c r="F104" s="69"/>
      <c r="G104" s="69"/>
      <c r="H104" s="69"/>
      <c r="I104" s="78"/>
      <c r="R104" s="67"/>
    </row>
    <row r="105" spans="1:25" x14ac:dyDescent="0.25">
      <c r="A105" s="82"/>
      <c r="B105" s="69"/>
      <c r="C105" s="69"/>
      <c r="D105" s="69"/>
      <c r="E105" s="69"/>
      <c r="F105" s="69"/>
      <c r="G105" s="69"/>
      <c r="H105" s="69"/>
      <c r="I105" s="78"/>
      <c r="R105" s="67"/>
    </row>
    <row r="106" spans="1:25" x14ac:dyDescent="0.25">
      <c r="A106" s="82"/>
      <c r="B106" s="69"/>
      <c r="C106" s="69"/>
      <c r="D106" s="69"/>
      <c r="E106" s="69"/>
      <c r="F106" s="69"/>
      <c r="G106" s="69"/>
      <c r="H106" s="69"/>
      <c r="I106" s="78"/>
      <c r="J106" s="110"/>
      <c r="R106" s="67"/>
    </row>
    <row r="107" spans="1:25" s="67" customFormat="1" x14ac:dyDescent="0.25">
      <c r="A107" s="82"/>
      <c r="B107" s="69"/>
      <c r="C107" s="69"/>
      <c r="D107" s="69"/>
      <c r="E107" s="69"/>
      <c r="F107" s="69"/>
      <c r="G107" s="69"/>
      <c r="H107" s="69"/>
      <c r="I107" s="78"/>
      <c r="J107" s="65"/>
      <c r="K107" s="66"/>
      <c r="L107" s="112"/>
    </row>
    <row r="108" spans="1:25" s="67" customFormat="1" ht="22.5" x14ac:dyDescent="0.25">
      <c r="A108" s="82"/>
      <c r="B108" s="170" t="s">
        <v>0</v>
      </c>
      <c r="C108" s="170" t="s">
        <v>1</v>
      </c>
      <c r="D108" s="170" t="s">
        <v>2</v>
      </c>
      <c r="E108" s="174" t="s">
        <v>65</v>
      </c>
      <c r="F108" s="174" t="s">
        <v>64</v>
      </c>
      <c r="G108" s="174" t="s">
        <v>132</v>
      </c>
      <c r="H108" s="174" t="s">
        <v>108</v>
      </c>
      <c r="I108" s="175" t="s">
        <v>3</v>
      </c>
      <c r="J108" s="65"/>
      <c r="K108" s="66"/>
      <c r="L108" s="112"/>
    </row>
    <row r="109" spans="1:25" ht="6.95" customHeight="1" x14ac:dyDescent="0.25">
      <c r="A109" s="82"/>
      <c r="B109" s="176"/>
      <c r="C109" s="176"/>
      <c r="D109" s="176"/>
      <c r="E109" s="176"/>
      <c r="F109" s="176"/>
      <c r="G109" s="176"/>
      <c r="H109" s="176"/>
      <c r="I109" s="177"/>
      <c r="J109" s="110"/>
      <c r="R109" s="67"/>
    </row>
    <row r="110" spans="1:25" s="67" customFormat="1" ht="15" hidden="1" x14ac:dyDescent="0.25">
      <c r="A110" s="82"/>
      <c r="B110" s="173" t="s">
        <v>127</v>
      </c>
      <c r="C110" s="90"/>
      <c r="D110" s="90"/>
      <c r="E110" s="42"/>
      <c r="F110" s="42"/>
      <c r="G110" s="42"/>
      <c r="H110" s="151">
        <v>1.02</v>
      </c>
      <c r="I110" s="178"/>
      <c r="J110" s="65"/>
      <c r="K110" s="65"/>
      <c r="L110" s="112"/>
    </row>
    <row r="111" spans="1:25" s="67" customFormat="1" ht="20.100000000000001" customHeight="1" x14ac:dyDescent="0.25">
      <c r="A111" s="82"/>
      <c r="B111" s="160" t="s">
        <v>84</v>
      </c>
      <c r="C111" s="91">
        <v>1</v>
      </c>
      <c r="D111" s="179">
        <v>0.5</v>
      </c>
      <c r="E111" s="180">
        <v>4250000</v>
      </c>
      <c r="F111" s="102">
        <v>1.62</v>
      </c>
      <c r="G111" s="181">
        <v>6</v>
      </c>
      <c r="H111" s="181">
        <v>2</v>
      </c>
      <c r="I111" s="182">
        <f>+C111*D111*E111*F111*G111</f>
        <v>20655000</v>
      </c>
      <c r="J111" s="65"/>
      <c r="K111" s="65"/>
      <c r="L111" s="112"/>
    </row>
    <row r="112" spans="1:25" s="67" customFormat="1" x14ac:dyDescent="0.25">
      <c r="A112" s="82"/>
      <c r="B112" s="69"/>
      <c r="C112" s="69"/>
      <c r="D112" s="69"/>
      <c r="E112" s="69"/>
      <c r="F112" s="69"/>
      <c r="G112" s="69"/>
      <c r="H112" s="69"/>
      <c r="I112" s="78"/>
      <c r="J112" s="65"/>
      <c r="K112" s="65"/>
      <c r="L112" s="112"/>
    </row>
    <row r="113" spans="1:12" s="67" customFormat="1" x14ac:dyDescent="0.25">
      <c r="A113" s="82"/>
      <c r="B113" s="69"/>
      <c r="C113" s="69"/>
      <c r="D113" s="69"/>
      <c r="E113" s="69"/>
      <c r="F113" s="69"/>
      <c r="G113" s="69"/>
      <c r="H113" s="69"/>
      <c r="I113" s="78"/>
      <c r="J113" s="65"/>
      <c r="K113" s="65"/>
      <c r="L113" s="112"/>
    </row>
    <row r="114" spans="1:12" s="67" customFormat="1" x14ac:dyDescent="0.25">
      <c r="A114" s="82"/>
      <c r="B114" s="69"/>
      <c r="C114" s="69"/>
      <c r="D114" s="69"/>
      <c r="E114" s="69"/>
      <c r="F114" s="69"/>
      <c r="G114" s="69"/>
      <c r="H114" s="69"/>
      <c r="I114" s="78"/>
      <c r="J114" s="65"/>
      <c r="K114" s="65"/>
      <c r="L114" s="112"/>
    </row>
    <row r="115" spans="1:12" s="67" customFormat="1" x14ac:dyDescent="0.25">
      <c r="A115" s="82"/>
      <c r="B115" s="69"/>
      <c r="C115" s="69"/>
      <c r="D115" s="69"/>
      <c r="E115" s="69"/>
      <c r="F115" s="69"/>
      <c r="G115" s="69"/>
      <c r="H115" s="69"/>
      <c r="I115" s="78"/>
      <c r="J115" s="65"/>
      <c r="K115" s="65"/>
      <c r="L115" s="112"/>
    </row>
    <row r="116" spans="1:12" s="67" customFormat="1" x14ac:dyDescent="0.25">
      <c r="A116" s="82"/>
      <c r="B116" s="69"/>
      <c r="C116" s="69"/>
      <c r="D116" s="69"/>
      <c r="E116" s="69"/>
      <c r="F116" s="69"/>
      <c r="G116" s="69"/>
      <c r="H116" s="69"/>
      <c r="I116" s="78"/>
      <c r="J116" s="65"/>
      <c r="K116" s="65"/>
      <c r="L116" s="112"/>
    </row>
    <row r="117" spans="1:12" s="67" customFormat="1" x14ac:dyDescent="0.25">
      <c r="A117" s="82"/>
      <c r="B117" s="69"/>
      <c r="C117" s="69"/>
      <c r="D117" s="69"/>
      <c r="E117" s="69"/>
      <c r="F117" s="69"/>
      <c r="G117" s="69"/>
      <c r="H117" s="69"/>
      <c r="I117" s="78"/>
      <c r="J117" s="65"/>
      <c r="K117" s="65"/>
      <c r="L117" s="112"/>
    </row>
    <row r="118" spans="1:12" s="67" customFormat="1" x14ac:dyDescent="0.25">
      <c r="A118" s="82"/>
      <c r="B118" s="69"/>
      <c r="C118" s="69"/>
      <c r="D118" s="69"/>
      <c r="E118" s="69"/>
      <c r="F118" s="69"/>
      <c r="G118" s="69"/>
      <c r="H118" s="69"/>
      <c r="I118" s="78"/>
      <c r="J118" s="65"/>
      <c r="K118" s="65"/>
      <c r="L118" s="112"/>
    </row>
    <row r="119" spans="1:12" s="67" customFormat="1" x14ac:dyDescent="0.25">
      <c r="A119" s="82"/>
      <c r="B119" s="69"/>
      <c r="C119" s="69"/>
      <c r="D119" s="69"/>
      <c r="E119" s="69"/>
      <c r="F119" s="69"/>
      <c r="G119" s="69"/>
      <c r="H119" s="69"/>
      <c r="I119" s="78"/>
      <c r="J119" s="65"/>
      <c r="K119" s="65"/>
      <c r="L119" s="112"/>
    </row>
    <row r="120" spans="1:12" s="67" customFormat="1" x14ac:dyDescent="0.25">
      <c r="A120" s="82"/>
      <c r="B120" s="69"/>
      <c r="C120" s="69"/>
      <c r="D120" s="69"/>
      <c r="E120" s="69"/>
      <c r="F120" s="69"/>
      <c r="G120" s="69"/>
      <c r="H120" s="69"/>
      <c r="I120" s="78"/>
      <c r="J120" s="65"/>
      <c r="K120" s="65"/>
      <c r="L120" s="112"/>
    </row>
    <row r="121" spans="1:12" s="67" customFormat="1" x14ac:dyDescent="0.25">
      <c r="A121" s="82"/>
      <c r="B121" s="69"/>
      <c r="C121" s="69"/>
      <c r="D121" s="69"/>
      <c r="E121" s="69"/>
      <c r="F121" s="69"/>
      <c r="G121" s="69"/>
      <c r="H121" s="69"/>
      <c r="I121" s="78"/>
      <c r="J121" s="65"/>
      <c r="K121" s="65"/>
      <c r="L121" s="112"/>
    </row>
    <row r="122" spans="1:12" s="67" customFormat="1" x14ac:dyDescent="0.25">
      <c r="A122" s="82"/>
      <c r="B122" s="69"/>
      <c r="C122" s="69"/>
      <c r="D122" s="69"/>
      <c r="E122" s="69"/>
      <c r="F122" s="69"/>
      <c r="G122" s="69"/>
      <c r="H122" s="69"/>
      <c r="I122" s="78"/>
      <c r="J122" s="65"/>
      <c r="K122" s="65"/>
      <c r="L122" s="112"/>
    </row>
    <row r="123" spans="1:12" s="67" customFormat="1" x14ac:dyDescent="0.25">
      <c r="A123" s="82"/>
      <c r="B123" s="69"/>
      <c r="C123" s="69"/>
      <c r="D123" s="69"/>
      <c r="E123" s="69"/>
      <c r="F123" s="69"/>
      <c r="G123" s="69"/>
      <c r="H123" s="69"/>
      <c r="I123" s="78"/>
      <c r="J123" s="65"/>
      <c r="K123" s="65"/>
      <c r="L123" s="112"/>
    </row>
    <row r="124" spans="1:12" s="67" customFormat="1" x14ac:dyDescent="0.25">
      <c r="A124" s="82"/>
      <c r="B124" s="69"/>
      <c r="C124" s="69"/>
      <c r="D124" s="69"/>
      <c r="E124" s="69"/>
      <c r="F124" s="69"/>
      <c r="G124" s="69"/>
      <c r="H124" s="69"/>
      <c r="I124" s="78"/>
      <c r="J124" s="65"/>
      <c r="K124" s="65"/>
      <c r="L124" s="112"/>
    </row>
    <row r="125" spans="1:12" s="67" customFormat="1" x14ac:dyDescent="0.25">
      <c r="A125" s="82"/>
      <c r="B125" s="69"/>
      <c r="C125" s="69"/>
      <c r="D125" s="69"/>
      <c r="E125" s="69"/>
      <c r="F125" s="69"/>
      <c r="G125" s="69"/>
      <c r="H125" s="69"/>
      <c r="I125" s="78"/>
      <c r="J125" s="65"/>
      <c r="K125" s="65"/>
      <c r="L125" s="112"/>
    </row>
    <row r="126" spans="1:12" s="67" customFormat="1" x14ac:dyDescent="0.25">
      <c r="A126" s="82"/>
      <c r="B126" s="69"/>
      <c r="C126" s="69"/>
      <c r="D126" s="69"/>
      <c r="E126" s="69"/>
      <c r="F126" s="69"/>
      <c r="G126" s="69"/>
      <c r="H126" s="69"/>
      <c r="I126" s="78"/>
      <c r="J126" s="65"/>
      <c r="K126" s="65"/>
      <c r="L126" s="112"/>
    </row>
    <row r="127" spans="1:12" s="67" customFormat="1" x14ac:dyDescent="0.25">
      <c r="A127" s="82"/>
      <c r="B127" s="69"/>
      <c r="C127" s="69"/>
      <c r="D127" s="69"/>
      <c r="E127" s="69"/>
      <c r="F127" s="69"/>
      <c r="G127" s="69"/>
      <c r="H127" s="69"/>
      <c r="I127" s="78"/>
      <c r="J127" s="65"/>
      <c r="K127" s="65"/>
      <c r="L127" s="112"/>
    </row>
    <row r="128" spans="1:12" s="67" customFormat="1" x14ac:dyDescent="0.25">
      <c r="A128" s="82"/>
      <c r="B128" s="69"/>
      <c r="C128" s="69"/>
      <c r="D128" s="69"/>
      <c r="E128" s="69"/>
      <c r="F128" s="69"/>
      <c r="G128" s="69"/>
      <c r="H128" s="69"/>
      <c r="I128" s="78"/>
      <c r="J128" s="65"/>
      <c r="K128" s="65"/>
      <c r="L128" s="112"/>
    </row>
    <row r="129" spans="1:12" s="67" customFormat="1" x14ac:dyDescent="0.25">
      <c r="A129" s="82"/>
      <c r="B129" s="65"/>
      <c r="C129" s="65"/>
      <c r="D129" s="65"/>
      <c r="E129" s="65"/>
      <c r="F129" s="65"/>
      <c r="G129" s="65"/>
      <c r="H129" s="65"/>
      <c r="I129" s="89"/>
      <c r="J129" s="65"/>
      <c r="K129" s="65"/>
      <c r="L129" s="112"/>
    </row>
    <row r="130" spans="1:12" s="67" customFormat="1" x14ac:dyDescent="0.25">
      <c r="A130" s="82"/>
      <c r="B130" s="65"/>
      <c r="C130" s="65"/>
      <c r="D130" s="65"/>
      <c r="E130" s="65"/>
      <c r="F130" s="65"/>
      <c r="G130" s="65"/>
      <c r="H130" s="65"/>
      <c r="I130" s="89"/>
      <c r="J130" s="65"/>
      <c r="K130" s="65"/>
      <c r="L130" s="112"/>
    </row>
    <row r="131" spans="1:12" s="67" customFormat="1" x14ac:dyDescent="0.25">
      <c r="A131" s="82"/>
      <c r="B131" s="65"/>
      <c r="C131" s="65"/>
      <c r="D131" s="65"/>
      <c r="E131" s="65"/>
      <c r="F131" s="65"/>
      <c r="G131" s="65"/>
      <c r="H131" s="65"/>
      <c r="I131" s="89"/>
      <c r="J131" s="65"/>
      <c r="K131" s="65"/>
      <c r="L131" s="112"/>
    </row>
    <row r="132" spans="1:12" s="67" customFormat="1" x14ac:dyDescent="0.25">
      <c r="A132" s="82"/>
      <c r="B132" s="65"/>
      <c r="C132" s="65"/>
      <c r="D132" s="65"/>
      <c r="E132" s="65"/>
      <c r="F132" s="65"/>
      <c r="G132" s="65"/>
      <c r="H132" s="65"/>
      <c r="I132" s="89"/>
      <c r="J132" s="65"/>
      <c r="K132" s="65"/>
      <c r="L132" s="112"/>
    </row>
    <row r="133" spans="1:12" s="67" customFormat="1" x14ac:dyDescent="0.25">
      <c r="A133" s="82"/>
      <c r="B133" s="65"/>
      <c r="C133" s="65"/>
      <c r="D133" s="65"/>
      <c r="E133" s="65"/>
      <c r="F133" s="65"/>
      <c r="G133" s="65"/>
      <c r="H133" s="65"/>
      <c r="I133" s="89"/>
      <c r="J133" s="65"/>
      <c r="K133" s="65"/>
      <c r="L133" s="112"/>
    </row>
    <row r="134" spans="1:12" s="67" customFormat="1" x14ac:dyDescent="0.25">
      <c r="A134" s="82"/>
      <c r="B134" s="65"/>
      <c r="C134" s="65"/>
      <c r="D134" s="65"/>
      <c r="E134" s="65"/>
      <c r="F134" s="65"/>
      <c r="G134" s="65"/>
      <c r="H134" s="65"/>
      <c r="I134" s="89"/>
      <c r="J134" s="65"/>
      <c r="K134" s="65"/>
      <c r="L134" s="112"/>
    </row>
    <row r="135" spans="1:12" s="67" customFormat="1" x14ac:dyDescent="0.25">
      <c r="A135" s="82"/>
      <c r="B135" s="65"/>
      <c r="C135" s="65"/>
      <c r="D135" s="65"/>
      <c r="E135" s="65"/>
      <c r="F135" s="65"/>
      <c r="G135" s="65"/>
      <c r="H135" s="65"/>
      <c r="I135" s="89"/>
      <c r="J135" s="65"/>
      <c r="K135" s="65"/>
      <c r="L135" s="112"/>
    </row>
    <row r="136" spans="1:12" s="67" customFormat="1" x14ac:dyDescent="0.25">
      <c r="A136" s="82"/>
      <c r="B136" s="65"/>
      <c r="C136" s="65"/>
      <c r="D136" s="65"/>
      <c r="E136" s="65"/>
      <c r="F136" s="65"/>
      <c r="G136" s="65"/>
      <c r="H136" s="65"/>
      <c r="I136" s="89"/>
      <c r="J136" s="65"/>
      <c r="K136" s="65"/>
      <c r="L136" s="112"/>
    </row>
    <row r="137" spans="1:12" s="67" customFormat="1" x14ac:dyDescent="0.25">
      <c r="A137" s="82"/>
      <c r="B137" s="65"/>
      <c r="C137" s="65"/>
      <c r="D137" s="65"/>
      <c r="E137" s="65"/>
      <c r="F137" s="65"/>
      <c r="G137" s="65"/>
      <c r="H137" s="65"/>
      <c r="I137" s="89"/>
      <c r="J137" s="65"/>
      <c r="K137" s="65"/>
      <c r="L137" s="112"/>
    </row>
    <row r="138" spans="1:12" s="67" customFormat="1" x14ac:dyDescent="0.25">
      <c r="A138" s="82"/>
      <c r="B138" s="65"/>
      <c r="C138" s="65"/>
      <c r="D138" s="65"/>
      <c r="E138" s="65"/>
      <c r="F138" s="65"/>
      <c r="G138" s="65"/>
      <c r="H138" s="65"/>
      <c r="I138" s="89"/>
      <c r="J138" s="65"/>
      <c r="K138" s="65"/>
      <c r="L138" s="112"/>
    </row>
    <row r="139" spans="1:12" s="67" customFormat="1" x14ac:dyDescent="0.25">
      <c r="A139" s="82"/>
      <c r="B139" s="65"/>
      <c r="C139" s="65"/>
      <c r="D139" s="65"/>
      <c r="E139" s="65"/>
      <c r="F139" s="65"/>
      <c r="G139" s="65"/>
      <c r="H139" s="65"/>
      <c r="I139" s="89"/>
      <c r="J139" s="65"/>
      <c r="K139" s="65"/>
      <c r="L139" s="112"/>
    </row>
    <row r="140" spans="1:12" s="67" customFormat="1" x14ac:dyDescent="0.25">
      <c r="A140" s="82"/>
      <c r="B140" s="65"/>
      <c r="C140" s="65"/>
      <c r="D140" s="65"/>
      <c r="E140" s="65"/>
      <c r="F140" s="65"/>
      <c r="G140" s="65"/>
      <c r="H140" s="65"/>
      <c r="I140" s="89"/>
      <c r="J140" s="65"/>
      <c r="K140" s="65"/>
      <c r="L140" s="112"/>
    </row>
    <row r="141" spans="1:12" s="67" customFormat="1" x14ac:dyDescent="0.25">
      <c r="A141" s="82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112"/>
    </row>
    <row r="142" spans="1:12" s="67" customFormat="1" x14ac:dyDescent="0.25">
      <c r="A142" s="82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112"/>
    </row>
    <row r="143" spans="1:12" s="67" customFormat="1" x14ac:dyDescent="0.25">
      <c r="A143" s="82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112"/>
    </row>
    <row r="144" spans="1:12" s="67" customFormat="1" x14ac:dyDescent="0.25">
      <c r="A144" s="82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112"/>
    </row>
    <row r="145" spans="1:12" s="67" customFormat="1" x14ac:dyDescent="0.25">
      <c r="A145" s="82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112"/>
    </row>
    <row r="146" spans="1:12" s="67" customFormat="1" x14ac:dyDescent="0.25">
      <c r="A146" s="82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112"/>
    </row>
    <row r="147" spans="1:12" s="67" customFormat="1" x14ac:dyDescent="0.25">
      <c r="A147" s="82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112"/>
    </row>
    <row r="148" spans="1:12" s="67" customFormat="1" x14ac:dyDescent="0.25">
      <c r="A148" s="82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112"/>
    </row>
    <row r="149" spans="1:12" s="67" customFormat="1" x14ac:dyDescent="0.25">
      <c r="A149" s="82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112"/>
    </row>
    <row r="150" spans="1:12" s="67" customFormat="1" x14ac:dyDescent="0.25">
      <c r="A150" s="82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112"/>
    </row>
    <row r="151" spans="1:12" s="67" customFormat="1" x14ac:dyDescent="0.25">
      <c r="A151" s="82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112"/>
    </row>
    <row r="152" spans="1:12" s="67" customFormat="1" x14ac:dyDescent="0.25">
      <c r="A152" s="82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112"/>
    </row>
    <row r="153" spans="1:12" s="67" customFormat="1" x14ac:dyDescent="0.25">
      <c r="A153" s="82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112"/>
    </row>
    <row r="154" spans="1:12" s="67" customFormat="1" x14ac:dyDescent="0.25">
      <c r="A154" s="82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112"/>
    </row>
    <row r="155" spans="1:12" s="67" customFormat="1" x14ac:dyDescent="0.25">
      <c r="A155" s="82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112"/>
    </row>
    <row r="156" spans="1:12" s="67" customFormat="1" x14ac:dyDescent="0.25">
      <c r="A156" s="82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112"/>
    </row>
    <row r="157" spans="1:12" s="67" customFormat="1" x14ac:dyDescent="0.25">
      <c r="A157" s="82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112"/>
    </row>
    <row r="158" spans="1:12" s="67" customFormat="1" x14ac:dyDescent="0.25">
      <c r="A158" s="82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112"/>
    </row>
    <row r="159" spans="1:12" s="67" customFormat="1" x14ac:dyDescent="0.25">
      <c r="A159" s="82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112"/>
    </row>
    <row r="160" spans="1:12" s="67" customFormat="1" x14ac:dyDescent="0.25">
      <c r="A160" s="82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112"/>
    </row>
    <row r="161" spans="1:12" s="67" customFormat="1" x14ac:dyDescent="0.25">
      <c r="A161" s="82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112"/>
    </row>
    <row r="162" spans="1:12" s="67" customFormat="1" x14ac:dyDescent="0.25">
      <c r="A162" s="82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112"/>
    </row>
    <row r="163" spans="1:12" s="67" customFormat="1" x14ac:dyDescent="0.25">
      <c r="A163" s="82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112"/>
    </row>
    <row r="164" spans="1:12" s="67" customFormat="1" x14ac:dyDescent="0.25">
      <c r="A164" s="82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112"/>
    </row>
    <row r="165" spans="1:12" s="67" customFormat="1" x14ac:dyDescent="0.25">
      <c r="A165" s="82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112"/>
    </row>
    <row r="166" spans="1:12" s="67" customFormat="1" x14ac:dyDescent="0.25">
      <c r="A166" s="82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112"/>
    </row>
    <row r="167" spans="1:12" s="67" customFormat="1" x14ac:dyDescent="0.25">
      <c r="A167" s="82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112"/>
    </row>
    <row r="168" spans="1:12" s="67" customFormat="1" x14ac:dyDescent="0.25">
      <c r="A168" s="82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112"/>
    </row>
    <row r="169" spans="1:12" s="67" customFormat="1" x14ac:dyDescent="0.25">
      <c r="A169" s="82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112"/>
    </row>
    <row r="170" spans="1:12" s="67" customFormat="1" x14ac:dyDescent="0.25">
      <c r="A170" s="82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112"/>
    </row>
    <row r="171" spans="1:12" s="67" customFormat="1" x14ac:dyDescent="0.25">
      <c r="A171" s="82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112"/>
    </row>
    <row r="172" spans="1:12" s="67" customFormat="1" x14ac:dyDescent="0.25">
      <c r="A172" s="82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112"/>
    </row>
    <row r="173" spans="1:12" s="67" customFormat="1" x14ac:dyDescent="0.25">
      <c r="A173" s="82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112"/>
    </row>
    <row r="174" spans="1:12" s="67" customFormat="1" x14ac:dyDescent="0.25">
      <c r="A174" s="82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112"/>
    </row>
    <row r="175" spans="1:12" s="67" customFormat="1" x14ac:dyDescent="0.25">
      <c r="A175" s="82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112"/>
    </row>
    <row r="176" spans="1:12" s="67" customFormat="1" x14ac:dyDescent="0.25">
      <c r="A176" s="82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112"/>
    </row>
    <row r="177" spans="1:12" s="67" customFormat="1" x14ac:dyDescent="0.25">
      <c r="A177" s="82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112"/>
    </row>
    <row r="178" spans="1:12" s="67" customFormat="1" x14ac:dyDescent="0.25">
      <c r="A178" s="82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112"/>
    </row>
    <row r="179" spans="1:12" s="67" customFormat="1" x14ac:dyDescent="0.25">
      <c r="A179" s="82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112"/>
    </row>
    <row r="180" spans="1:12" s="67" customFormat="1" x14ac:dyDescent="0.25">
      <c r="A180" s="82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112"/>
    </row>
    <row r="181" spans="1:12" s="67" customFormat="1" x14ac:dyDescent="0.25">
      <c r="A181" s="82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112"/>
    </row>
    <row r="182" spans="1:12" s="67" customFormat="1" x14ac:dyDescent="0.25">
      <c r="A182" s="82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112"/>
    </row>
    <row r="183" spans="1:12" s="67" customFormat="1" x14ac:dyDescent="0.25">
      <c r="A183" s="82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112"/>
    </row>
    <row r="184" spans="1:12" s="67" customFormat="1" x14ac:dyDescent="0.25">
      <c r="A184" s="82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112"/>
    </row>
    <row r="185" spans="1:12" s="67" customFormat="1" x14ac:dyDescent="0.25">
      <c r="A185" s="82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112"/>
    </row>
    <row r="186" spans="1:12" s="67" customFormat="1" x14ac:dyDescent="0.25">
      <c r="A186" s="82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112"/>
    </row>
    <row r="187" spans="1:12" s="67" customFormat="1" x14ac:dyDescent="0.25">
      <c r="A187" s="82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112"/>
    </row>
    <row r="188" spans="1:12" s="67" customFormat="1" x14ac:dyDescent="0.25">
      <c r="A188" s="82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112"/>
    </row>
    <row r="189" spans="1:12" s="67" customFormat="1" x14ac:dyDescent="0.25">
      <c r="A189" s="82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112"/>
    </row>
    <row r="190" spans="1:12" s="67" customFormat="1" x14ac:dyDescent="0.25">
      <c r="A190" s="82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112"/>
    </row>
    <row r="191" spans="1:12" s="67" customFormat="1" x14ac:dyDescent="0.25">
      <c r="A191" s="82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112"/>
    </row>
    <row r="192" spans="1:12" s="67" customFormat="1" x14ac:dyDescent="0.25">
      <c r="A192" s="82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112"/>
    </row>
    <row r="193" spans="1:12" s="67" customFormat="1" x14ac:dyDescent="0.25">
      <c r="A193" s="82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112"/>
    </row>
    <row r="194" spans="1:12" s="67" customFormat="1" x14ac:dyDescent="0.25">
      <c r="A194" s="82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112"/>
    </row>
    <row r="195" spans="1:12" s="67" customFormat="1" x14ac:dyDescent="0.25">
      <c r="A195" s="82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112"/>
    </row>
    <row r="196" spans="1:12" s="67" customFormat="1" x14ac:dyDescent="0.25">
      <c r="A196" s="82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112"/>
    </row>
    <row r="197" spans="1:12" s="67" customFormat="1" x14ac:dyDescent="0.25">
      <c r="A197" s="82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112"/>
    </row>
    <row r="198" spans="1:12" s="67" customFormat="1" x14ac:dyDescent="0.25">
      <c r="A198" s="82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112"/>
    </row>
    <row r="199" spans="1:12" s="67" customFormat="1" x14ac:dyDescent="0.25">
      <c r="A199" s="82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112"/>
    </row>
    <row r="200" spans="1:12" s="67" customFormat="1" x14ac:dyDescent="0.25">
      <c r="A200" s="82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112"/>
    </row>
    <row r="201" spans="1:12" s="67" customFormat="1" x14ac:dyDescent="0.25">
      <c r="A201" s="82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112"/>
    </row>
    <row r="202" spans="1:12" s="67" customFormat="1" x14ac:dyDescent="0.25">
      <c r="A202" s="82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112"/>
    </row>
    <row r="203" spans="1:12" s="67" customFormat="1" x14ac:dyDescent="0.25">
      <c r="A203" s="82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112"/>
    </row>
    <row r="204" spans="1:12" s="67" customFormat="1" x14ac:dyDescent="0.25">
      <c r="A204" s="82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112"/>
    </row>
    <row r="205" spans="1:12" s="67" customFormat="1" x14ac:dyDescent="0.25">
      <c r="A205" s="82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112"/>
    </row>
    <row r="206" spans="1:12" s="67" customFormat="1" x14ac:dyDescent="0.25">
      <c r="A206" s="82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112"/>
    </row>
    <row r="207" spans="1:12" s="67" customFormat="1" x14ac:dyDescent="0.25">
      <c r="A207" s="82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112"/>
    </row>
    <row r="208" spans="1:12" s="67" customFormat="1" x14ac:dyDescent="0.25">
      <c r="A208" s="82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112"/>
    </row>
    <row r="209" spans="1:12" s="67" customFormat="1" x14ac:dyDescent="0.25">
      <c r="A209" s="82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112"/>
    </row>
    <row r="210" spans="1:12" s="67" customFormat="1" x14ac:dyDescent="0.25">
      <c r="A210" s="82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112"/>
    </row>
    <row r="211" spans="1:12" s="67" customFormat="1" x14ac:dyDescent="0.25">
      <c r="A211" s="82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112"/>
    </row>
    <row r="212" spans="1:12" s="67" customFormat="1" x14ac:dyDescent="0.25">
      <c r="A212" s="82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112"/>
    </row>
    <row r="213" spans="1:12" s="67" customFormat="1" x14ac:dyDescent="0.25">
      <c r="A213" s="82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112"/>
    </row>
    <row r="214" spans="1:12" s="67" customFormat="1" x14ac:dyDescent="0.25">
      <c r="A214" s="82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112"/>
    </row>
    <row r="215" spans="1:12" s="67" customFormat="1" x14ac:dyDescent="0.25">
      <c r="A215" s="82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112"/>
    </row>
    <row r="216" spans="1:12" s="67" customFormat="1" x14ac:dyDescent="0.25">
      <c r="A216" s="82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112"/>
    </row>
    <row r="217" spans="1:12" s="67" customFormat="1" x14ac:dyDescent="0.25">
      <c r="A217" s="82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112"/>
    </row>
    <row r="218" spans="1:12" s="67" customFormat="1" x14ac:dyDescent="0.25">
      <c r="A218" s="82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112"/>
    </row>
    <row r="219" spans="1:12" s="67" customFormat="1" x14ac:dyDescent="0.25">
      <c r="A219" s="82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112"/>
    </row>
    <row r="220" spans="1:12" s="67" customFormat="1" x14ac:dyDescent="0.25">
      <c r="A220" s="82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112"/>
    </row>
    <row r="221" spans="1:12" s="67" customFormat="1" x14ac:dyDescent="0.25">
      <c r="A221" s="82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112"/>
    </row>
  </sheetData>
  <mergeCells count="31">
    <mergeCell ref="B2:I2"/>
    <mergeCell ref="B3:I3"/>
    <mergeCell ref="B4:I4"/>
    <mergeCell ref="B5:I5"/>
    <mergeCell ref="B6:B8"/>
    <mergeCell ref="C6:F6"/>
    <mergeCell ref="G6:H6"/>
    <mergeCell ref="C7:F7"/>
    <mergeCell ref="G7:H7"/>
    <mergeCell ref="C8:F8"/>
    <mergeCell ref="D16:E16"/>
    <mergeCell ref="G8:H8"/>
    <mergeCell ref="C9:F9"/>
    <mergeCell ref="G9:H9"/>
    <mergeCell ref="D10:E10"/>
    <mergeCell ref="G10:H10"/>
    <mergeCell ref="D11:E11"/>
    <mergeCell ref="G11:H11"/>
    <mergeCell ref="D12:E12"/>
    <mergeCell ref="G12:H12"/>
    <mergeCell ref="D13:E13"/>
    <mergeCell ref="D14:E14"/>
    <mergeCell ref="D15:E15"/>
    <mergeCell ref="B101:E101"/>
    <mergeCell ref="B103:E103"/>
    <mergeCell ref="D17:E17"/>
    <mergeCell ref="G17:H17"/>
    <mergeCell ref="G20:H20"/>
    <mergeCell ref="D64:E64"/>
    <mergeCell ref="B97:E97"/>
    <mergeCell ref="B99:E9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4" orientation="portrait" r:id="rId1"/>
  <rowBreaks count="1" manualBreakCount="1">
    <brk id="103" max="16383" man="1"/>
  </rowBreaks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"/>
  <sheetViews>
    <sheetView zoomScale="75" zoomScaleNormal="75" workbookViewId="0">
      <selection activeCell="G34" sqref="G34"/>
    </sheetView>
  </sheetViews>
  <sheetFormatPr baseColWidth="10" defaultRowHeight="15" x14ac:dyDescent="0.25"/>
  <cols>
    <col min="2" max="2" width="32.7109375" bestFit="1" customWidth="1"/>
    <col min="5" max="5" width="15.85546875" bestFit="1" customWidth="1"/>
    <col min="6" max="6" width="14.28515625" bestFit="1" customWidth="1"/>
    <col min="8" max="8" width="17.140625" bestFit="1" customWidth="1"/>
  </cols>
  <sheetData>
    <row r="2" spans="2:8" ht="18" x14ac:dyDescent="0.25">
      <c r="B2" s="183" t="s">
        <v>0</v>
      </c>
      <c r="C2" s="183" t="s">
        <v>1</v>
      </c>
      <c r="D2" s="183" t="s">
        <v>2</v>
      </c>
      <c r="E2" s="184" t="s">
        <v>65</v>
      </c>
      <c r="F2" s="184" t="s">
        <v>64</v>
      </c>
      <c r="G2" s="184" t="s">
        <v>132</v>
      </c>
      <c r="H2" s="185" t="s">
        <v>3</v>
      </c>
    </row>
    <row r="3" spans="2:8" ht="5.25" customHeight="1" x14ac:dyDescent="0.25">
      <c r="B3" s="176"/>
      <c r="C3" s="176"/>
      <c r="D3" s="176"/>
      <c r="E3" s="176"/>
      <c r="F3" s="176"/>
      <c r="G3" s="176"/>
      <c r="H3" s="177"/>
    </row>
    <row r="4" spans="2:8" x14ac:dyDescent="0.25">
      <c r="B4" s="173" t="s">
        <v>127</v>
      </c>
      <c r="C4" s="90"/>
      <c r="D4" s="90"/>
      <c r="E4" s="42"/>
      <c r="F4" s="42"/>
      <c r="G4" s="42"/>
      <c r="H4" s="178"/>
    </row>
    <row r="5" spans="2:8" x14ac:dyDescent="0.25">
      <c r="B5" s="160" t="s">
        <v>84</v>
      </c>
      <c r="C5" s="91">
        <v>1</v>
      </c>
      <c r="D5" s="179">
        <v>0.5</v>
      </c>
      <c r="E5" s="180">
        <v>4250000</v>
      </c>
      <c r="F5" s="102">
        <v>1.54</v>
      </c>
      <c r="G5" s="181">
        <v>6</v>
      </c>
      <c r="H5" s="182">
        <f>+C5*D5*E5*F5*G5</f>
        <v>19635000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RESUMEN INTERVENTORIA</vt:lpstr>
      <vt:lpstr>Hoja1</vt:lpstr>
      <vt:lpstr>AULAS MODULARES (2)</vt:lpstr>
      <vt:lpstr>AULAS MODULARES (3)</vt:lpstr>
      <vt:lpstr>Hoja3</vt:lpstr>
      <vt:lpstr>'AULAS MODULARES (2)'!Área_de_impresión</vt:lpstr>
      <vt:lpstr>'AULAS MODULARES (3)'!Área_de_impresión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TULIO RONCANCIO HERRERA</dc:creator>
  <cp:lastModifiedBy>Melissa Jane Murcia Ruiz</cp:lastModifiedBy>
  <cp:lastPrinted>2019-05-10T15:56:38Z</cp:lastPrinted>
  <dcterms:created xsi:type="dcterms:W3CDTF">2011-12-20T21:08:46Z</dcterms:created>
  <dcterms:modified xsi:type="dcterms:W3CDTF">2019-10-04T21:27:02Z</dcterms:modified>
</cp:coreProperties>
</file>